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3052d1174e7cd6/TQG/"/>
    </mc:Choice>
  </mc:AlternateContent>
  <xr:revisionPtr revIDLastSave="86" documentId="8_{C0BFACE0-835A-43BB-AB46-FDAAC30296E0}" xr6:coauthVersionLast="47" xr6:coauthVersionMax="47" xr10:uidLastSave="{97DB64C6-E918-4BA9-B635-5D0593528747}"/>
  <bookViews>
    <workbookView xWindow="-120" yWindow="-120" windowWidth="20730" windowHeight="11040" xr2:uid="{42AD9570-1BF0-457F-937B-EF010082BD3E}"/>
  </bookViews>
  <sheets>
    <sheet name="Financials" sheetId="15" r:id="rId1"/>
    <sheet name="FY26" sheetId="12" r:id="rId2"/>
    <sheet name="Sheet1" sheetId="13" r:id="rId3"/>
  </sheets>
  <definedNames>
    <definedName name="_xlnm.Print_Area" localSheetId="0">Financials!$A$1:$H$149</definedName>
    <definedName name="_xlnm.Print_Area" localSheetId="1">'FY26'!$A$1:$J$143</definedName>
    <definedName name="_xlnm.Print_Titles" localSheetId="0">Financials!$A:$E,Financials!$1:$1</definedName>
    <definedName name="_xlnm.Print_Titles" localSheetId="1">'FY26'!$A:$E,'FY26'!$1:$1</definedName>
    <definedName name="QB_COLUMN_29" localSheetId="0" hidden="1">Financials!#REF!</definedName>
    <definedName name="QB_COLUMN_29" localSheetId="1" hidden="1">'FY26'!$J$1</definedName>
    <definedName name="QB_DATA_0" localSheetId="0" hidden="1">Financials!$5:$5,Financials!$9:$9,Financials!#REF!,Financials!$10:$10,Financials!$14:$14,Financials!$16:$16,Financials!$19:$19,Financials!#REF!,Financials!$22:$22,Financials!$28:$28,Financials!$29:$29,Financials!#REF!,Financials!$31:$31,Financials!$33:$33,Financials!$34:$34,Financials!$35:$35</definedName>
    <definedName name="QB_DATA_0" localSheetId="1" hidden="1">'FY26'!$5:$5,'FY26'!$9:$9,'FY26'!#REF!,'FY26'!$10:$10,'FY26'!$14:$14,'FY26'!$16:$16,'FY26'!$19:$19,'FY26'!$20:$20,'FY26'!$22:$22,'FY26'!$27:$27,'FY26'!$28:$28,'FY26'!#REF!,'FY26'!$30:$30,'FY26'!$32:$32,'FY26'!$33:$33,'FY26'!$34:$34</definedName>
    <definedName name="QB_DATA_1" localSheetId="0" hidden="1">Financials!$36:$36,Financials!#REF!,Financials!#REF!,Financials!$44:$44,Financials!$47:$47,Financials!$49:$49,Financials!$51:$51,Financials!$54:$54,Financials!#REF!,Financials!$63:$63,Financials!$64:$64,Financials!$69:$69,Financials!$73:$73,Financials!$74:$74,Financials!$78:$78,Financials!$79:$79</definedName>
    <definedName name="QB_DATA_1" localSheetId="1" hidden="1">'FY26'!$35:$35,'FY26'!#REF!,'FY26'!#REF!,'FY26'!$43:$43,'FY26'!$46:$46,'FY26'!$48:$48,'FY26'!$50:$50,'FY26'!$53:$53,'FY26'!#REF!,'FY26'!$62:$62,'FY26'!$63:$63,'FY26'!$69:$69,'FY26'!$74:$74,'FY26'!$75:$75,'FY26'!$79:$79,'FY26'!$80:$80</definedName>
    <definedName name="QB_DATA_2" localSheetId="0" hidden="1">Financials!$85:$85,Financials!$86:$86,Financials!$87:$87,Financials!$90:$90,Financials!$92:$92,Financials!$93:$93,Financials!$94:$94,Financials!$95:$95,Financials!$101:$101,Financials!$105:$105,Financials!$106:$106,Financials!$108:$108,Financials!$109:$109,Financials!$111:$111,Financials!#REF!,Financials!$114:$114</definedName>
    <definedName name="QB_DATA_2" localSheetId="1" hidden="1">'FY26'!$86:$86,'FY26'!$87:$87,'FY26'!$88:$88,'FY26'!$91:$91,'FY26'!$93:$93,'FY26'!$94:$94,'FY26'!$95:$95,'FY26'!$96:$96,'FY26'!$102:$102,'FY26'!$106:$106,'FY26'!$107:$107,'FY26'!$109:$109,'FY26'!$110:$110,'FY26'!$112:$112,'FY26'!#REF!,'FY26'!$115:$115</definedName>
    <definedName name="QB_DATA_3" localSheetId="0" hidden="1">Financials!$115:$115,Financials!$116:$116,Financials!$117:$117,Financials!$123:$123,Financials!$130:$130,Financials!$131:$131,Financials!$133:$133,Financials!$135:$135,Financials!$139:$139,Financials!#REF!,Financials!#REF!</definedName>
    <definedName name="QB_DATA_3" localSheetId="1" hidden="1">'FY26'!$116:$116,'FY26'!$117:$117,'FY26'!$118:$118,'FY26'!$123:$123,'FY26'!$130:$130,'FY26'!$131:$131,'FY26'!$133:$133,'FY26'!$135:$135,'FY26'!$139:$139,'FY26'!#REF!,'FY26'!#REF!</definedName>
    <definedName name="QB_FORMULA_0" localSheetId="0" hidden="1">Financials!#REF!,Financials!#REF!,Financials!#REF!,Financials!#REF!,Financials!#REF!,Financials!#REF!,Financials!#REF!,Financials!#REF!,Financials!#REF!,Financials!#REF!,Financials!#REF!,Financials!#REF!,Financials!#REF!,Financials!#REF!,Financials!#REF!,Financials!#REF!</definedName>
    <definedName name="QB_FORMULA_0" localSheetId="1" hidden="1">'FY26'!$J$6,'FY26'!$J$11,'FY26'!$J$17,'FY26'!$J$21,'FY26'!#REF!,'FY26'!$J$36,'FY26'!$J$37,'FY26'!$J$38,'FY26'!#REF!,'FY26'!$J$60,'FY26'!$J$64,'FY26'!$J$70,'FY26'!$J$81,'FY26'!$J$82,'FY26'!$J$89,'FY26'!$J$97</definedName>
    <definedName name="QB_FORMULA_1" localSheetId="0" hidden="1">Financials!#REF!,Financials!#REF!,Financials!#REF!,Financials!#REF!,Financials!#REF!,Financials!#REF!,Financials!#REF!,Financials!#REF!,Financials!#REF!,Financials!#REF!,Financials!#REF!</definedName>
    <definedName name="QB_FORMULA_1" localSheetId="1" hidden="1">'FY26'!$J$98,'FY26'!$J$103,'FY26'!$J$140,'FY26'!$J$141,'FY26'!#REF!,'FY26'!#REF!,'FY26'!#REF!,'FY26'!#REF!,'FY26'!#REF!,'FY26'!#REF!,'FY26'!#REF!</definedName>
    <definedName name="QB_ROW_100260" localSheetId="0" hidden="1">Financials!$E$93</definedName>
    <definedName name="QB_ROW_100260" localSheetId="1" hidden="1">'FY26'!$E$94</definedName>
    <definedName name="QB_ROW_101260" localSheetId="0" hidden="1">Financials!$E$92</definedName>
    <definedName name="QB_ROW_101260" localSheetId="1" hidden="1">'FY26'!$E$93</definedName>
    <definedName name="QB_ROW_103250" localSheetId="0" hidden="1">Financials!$D$115</definedName>
    <definedName name="QB_ROW_103250" localSheetId="1" hidden="1">'FY26'!$D$116</definedName>
    <definedName name="QB_ROW_104250" localSheetId="0" hidden="1">Financials!$D$128</definedName>
    <definedName name="QB_ROW_104250" localSheetId="1" hidden="1">'FY26'!$D$128</definedName>
    <definedName name="QB_ROW_106250" localSheetId="0" hidden="1">Financials!$D$130</definedName>
    <definedName name="QB_ROW_106250" localSheetId="1" hidden="1">'FY26'!$D$130</definedName>
    <definedName name="QB_ROW_108250" localSheetId="0" hidden="1">Financials!$D$135</definedName>
    <definedName name="QB_ROW_108250" localSheetId="1" hidden="1">'FY26'!$D$135</definedName>
    <definedName name="QB_ROW_110250" localSheetId="0" hidden="1">Financials!$D$131</definedName>
    <definedName name="QB_ROW_110250" localSheetId="1" hidden="1">'FY26'!$D$131</definedName>
    <definedName name="QB_ROW_111250" localSheetId="0" hidden="1">Financials!$D$139</definedName>
    <definedName name="QB_ROW_111250" localSheetId="1" hidden="1">'FY26'!$D$139</definedName>
    <definedName name="QB_ROW_113250" localSheetId="0" hidden="1">Financials!$D$121</definedName>
    <definedName name="QB_ROW_113250" localSheetId="1" hidden="1">'FY26'!$D$121</definedName>
    <definedName name="QB_ROW_119250" localSheetId="0" hidden="1">Financials!#REF!</definedName>
    <definedName name="QB_ROW_119250" localSheetId="1" hidden="1">'FY26'!#REF!</definedName>
    <definedName name="QB_ROW_122040" localSheetId="0" hidden="1">Financials!$C$3</definedName>
    <definedName name="QB_ROW_122040" localSheetId="1" hidden="1">'FY26'!$C$3</definedName>
    <definedName name="QB_ROW_122340" localSheetId="0" hidden="1">Financials!$C$6</definedName>
    <definedName name="QB_ROW_122340" localSheetId="1" hidden="1">'FY26'!$C$6</definedName>
    <definedName name="QB_ROW_124250" localSheetId="0" hidden="1">Financials!$D$133</definedName>
    <definedName name="QB_ROW_124250" localSheetId="1" hidden="1">'FY26'!$D$133</definedName>
    <definedName name="QB_ROW_128250" localSheetId="0" hidden="1">Financials!#REF!</definedName>
    <definedName name="QB_ROW_128250" localSheetId="1" hidden="1">'FY26'!#REF!</definedName>
    <definedName name="QB_ROW_130250" localSheetId="0" hidden="1">Financials!$D$29</definedName>
    <definedName name="QB_ROW_130250" localSheetId="1" hidden="1">'FY26'!$D$28</definedName>
    <definedName name="QB_ROW_134030" localSheetId="0" hidden="1">Financials!#REF!</definedName>
    <definedName name="QB_ROW_134030" localSheetId="1" hidden="1">'FY26'!#REF!</definedName>
    <definedName name="QB_ROW_134330" localSheetId="0" hidden="1">Financials!#REF!</definedName>
    <definedName name="QB_ROW_134330" localSheetId="1" hidden="1">'FY26'!#REF!</definedName>
    <definedName name="QB_ROW_135030" localSheetId="0" hidden="1">Financials!#REF!</definedName>
    <definedName name="QB_ROW_135030" localSheetId="1" hidden="1">'FY26'!#REF!</definedName>
    <definedName name="QB_ROW_135330" localSheetId="0" hidden="1">Financials!#REF!</definedName>
    <definedName name="QB_ROW_135330" localSheetId="1" hidden="1">'FY26'!#REF!</definedName>
    <definedName name="QB_ROW_136240" localSheetId="0" hidden="1">Financials!#REF!</definedName>
    <definedName name="QB_ROW_136240" localSheetId="1" hidden="1">'FY26'!#REF!</definedName>
    <definedName name="QB_ROW_140240" localSheetId="0" hidden="1">Financials!#REF!</definedName>
    <definedName name="QB_ROW_140240" localSheetId="1" hidden="1">'FY26'!#REF!</definedName>
    <definedName name="QB_ROW_146250" localSheetId="0" hidden="1">Financials!$D$64</definedName>
    <definedName name="QB_ROW_146250" localSheetId="1" hidden="1">'FY26'!$D$63</definedName>
    <definedName name="QB_ROW_147260" localSheetId="0" hidden="1">Financials!$E$90</definedName>
    <definedName name="QB_ROW_147260" localSheetId="1" hidden="1">'FY26'!$E$91</definedName>
    <definedName name="QB_ROW_149250" localSheetId="0" hidden="1">Financials!$D$116</definedName>
    <definedName name="QB_ROW_149250" localSheetId="1" hidden="1">'FY26'!$D$117</definedName>
    <definedName name="QB_ROW_150250" localSheetId="0" hidden="1">Financials!$D$122</definedName>
    <definedName name="QB_ROW_150250" localSheetId="1" hidden="1">'FY26'!$D$122</definedName>
    <definedName name="QB_ROW_152260" localSheetId="0" hidden="1">Financials!$E$74</definedName>
    <definedName name="QB_ROW_152260" localSheetId="1" hidden="1">'FY26'!$E$75</definedName>
    <definedName name="QB_ROW_15250" localSheetId="0" hidden="1">Financials!$D$5</definedName>
    <definedName name="QB_ROW_15250" localSheetId="1" hidden="1">'FY26'!$D$5</definedName>
    <definedName name="QB_ROW_153260" localSheetId="0" hidden="1">Financials!$E$79</definedName>
    <definedName name="QB_ROW_153260" localSheetId="1" hidden="1">'FY26'!$E$80</definedName>
    <definedName name="QB_ROW_154260" localSheetId="0" hidden="1">Financials!$E$78</definedName>
    <definedName name="QB_ROW_154260" localSheetId="1" hidden="1">'FY26'!$E$79</definedName>
    <definedName name="QB_ROW_155260" localSheetId="0" hidden="1">Financials!$E$87</definedName>
    <definedName name="QB_ROW_155260" localSheetId="1" hidden="1">'FY26'!$E$88</definedName>
    <definedName name="QB_ROW_158250" localSheetId="0" hidden="1">Financials!$D$108</definedName>
    <definedName name="QB_ROW_158250" localSheetId="1" hidden="1">'FY26'!$D$109</definedName>
    <definedName name="QB_ROW_160050" localSheetId="0" hidden="1">Financials!#REF!</definedName>
    <definedName name="QB_ROW_160050" localSheetId="1" hidden="1">'FY26'!#REF!</definedName>
    <definedName name="QB_ROW_160350" localSheetId="0" hidden="1">Financials!#REF!</definedName>
    <definedName name="QB_ROW_160350" localSheetId="1" hidden="1">'FY26'!#REF!</definedName>
    <definedName name="QB_ROW_16040" localSheetId="0" hidden="1">Financials!$C$12</definedName>
    <definedName name="QB_ROW_16040" localSheetId="1" hidden="1">'FY26'!$C$12</definedName>
    <definedName name="QB_ROW_161260" localSheetId="0" hidden="1">Financials!$D$28</definedName>
    <definedName name="QB_ROW_161260" localSheetId="1" hidden="1">'FY26'!$D$27</definedName>
    <definedName name="QB_ROW_16340" localSheetId="0" hidden="1">Financials!$C$17</definedName>
    <definedName name="QB_ROW_16340" localSheetId="1" hidden="1">'FY26'!$C$17</definedName>
    <definedName name="QB_ROW_165050" localSheetId="0" hidden="1">Financials!#REF!</definedName>
    <definedName name="QB_ROW_165050" localSheetId="1" hidden="1">'FY26'!#REF!</definedName>
    <definedName name="QB_ROW_165260" localSheetId="0" hidden="1">Financials!#REF!</definedName>
    <definedName name="QB_ROW_165260" localSheetId="1" hidden="1">'FY26'!#REF!</definedName>
    <definedName name="QB_ROW_165350" localSheetId="0" hidden="1">Financials!#REF!</definedName>
    <definedName name="QB_ROW_165350" localSheetId="1" hidden="1">'FY26'!#REF!</definedName>
    <definedName name="QB_ROW_166250" localSheetId="0" hidden="1">Financials!$D$63</definedName>
    <definedName name="QB_ROW_166250" localSheetId="1" hidden="1">'FY26'!$D$62</definedName>
    <definedName name="QB_ROW_167260" localSheetId="0" hidden="1">Financials!$E$73</definedName>
    <definedName name="QB_ROW_167260" localSheetId="1" hidden="1">'FY26'!$E$74</definedName>
    <definedName name="QB_ROW_168260" localSheetId="0" hidden="1">Financials!$E$86</definedName>
    <definedName name="QB_ROW_168260" localSheetId="1" hidden="1">'FY26'!$E$87</definedName>
    <definedName name="QB_ROW_170250" localSheetId="0" hidden="1">Financials!$D$129</definedName>
    <definedName name="QB_ROW_170250" localSheetId="1" hidden="1">'FY26'!$D$129</definedName>
    <definedName name="QB_ROW_17040" localSheetId="0" hidden="1">Financials!$C$7</definedName>
    <definedName name="QB_ROW_17040" localSheetId="1" hidden="1">'FY26'!$C$7</definedName>
    <definedName name="QB_ROW_171250" localSheetId="0" hidden="1">Financials!$D$9</definedName>
    <definedName name="QB_ROW_171250" localSheetId="1" hidden="1">'FY26'!$D$9</definedName>
    <definedName name="QB_ROW_173250" localSheetId="0" hidden="1">Financials!#REF!</definedName>
    <definedName name="QB_ROW_173250" localSheetId="1" hidden="1">'FY26'!$D$20</definedName>
    <definedName name="QB_ROW_17340" localSheetId="0" hidden="1">Financials!$C$11</definedName>
    <definedName name="QB_ROW_17340" localSheetId="1" hidden="1">'FY26'!$C$11</definedName>
    <definedName name="QB_ROW_174250" localSheetId="0" hidden="1">Financials!$D$14</definedName>
    <definedName name="QB_ROW_174250" localSheetId="1" hidden="1">'FY26'!$D$14</definedName>
    <definedName name="QB_ROW_175250" localSheetId="0" hidden="1">Financials!$D$136</definedName>
    <definedName name="QB_ROW_175250" localSheetId="1" hidden="1">'FY26'!$D$136</definedName>
    <definedName name="QB_ROW_176250" localSheetId="0" hidden="1">Financials!$D$19</definedName>
    <definedName name="QB_ROW_176250" localSheetId="1" hidden="1">'FY26'!$D$19</definedName>
    <definedName name="QB_ROW_177260" localSheetId="0" hidden="1">Financials!#REF!</definedName>
    <definedName name="QB_ROW_177260" localSheetId="1" hidden="1">'FY26'!#REF!</definedName>
    <definedName name="QB_ROW_178260" localSheetId="0" hidden="1">Financials!$E$85</definedName>
    <definedName name="QB_ROW_178260" localSheetId="1" hidden="1">'FY26'!$E$86</definedName>
    <definedName name="QB_ROW_18250" localSheetId="0" hidden="1">Financials!$D$10</definedName>
    <definedName name="QB_ROW_18250" localSheetId="1" hidden="1">'FY26'!$D$10</definedName>
    <definedName name="QB_ROW_18301" localSheetId="0" hidden="1">Financials!#REF!</definedName>
    <definedName name="QB_ROW_18301" localSheetId="1" hidden="1">'FY26'!#REF!</definedName>
    <definedName name="QB_ROW_19011" localSheetId="0" hidden="1">Financials!#REF!</definedName>
    <definedName name="QB_ROW_19011" localSheetId="1" hidden="1">'FY26'!#REF!</definedName>
    <definedName name="QB_ROW_19311" localSheetId="0" hidden="1">Financials!#REF!</definedName>
    <definedName name="QB_ROW_19311" localSheetId="1" hidden="1">'FY26'!#REF!</definedName>
    <definedName name="QB_ROW_20031" localSheetId="0" hidden="1">Financials!$B$2</definedName>
    <definedName name="QB_ROW_20031" localSheetId="1" hidden="1">'FY26'!$B$2</definedName>
    <definedName name="QB_ROW_20040" localSheetId="0" hidden="1">Financials!$C$18</definedName>
    <definedName name="QB_ROW_20040" localSheetId="1" hidden="1">'FY26'!$C$18</definedName>
    <definedName name="QB_ROW_20331" localSheetId="0" hidden="1">Financials!$B$38</definedName>
    <definedName name="QB_ROW_20331" localSheetId="1" hidden="1">'FY26'!$B$37</definedName>
    <definedName name="QB_ROW_20340" localSheetId="0" hidden="1">Financials!$C$21</definedName>
    <definedName name="QB_ROW_20340" localSheetId="1" hidden="1">'FY26'!$C$21</definedName>
    <definedName name="QB_ROW_21031" localSheetId="0" hidden="1">Financials!$B$40</definedName>
    <definedName name="QB_ROW_21031" localSheetId="1" hidden="1">'FY26'!$B$39</definedName>
    <definedName name="QB_ROW_21240" localSheetId="0" hidden="1">Financials!$C$22</definedName>
    <definedName name="QB_ROW_21240" localSheetId="1" hidden="1">'FY26'!$C$22</definedName>
    <definedName name="QB_ROW_21331" localSheetId="0" hidden="1">Financials!$B$141</definedName>
    <definedName name="QB_ROW_21331" localSheetId="1" hidden="1">'FY26'!$B$141</definedName>
    <definedName name="QB_ROW_22011" localSheetId="0" hidden="1">Financials!#REF!</definedName>
    <definedName name="QB_ROW_22011" localSheetId="1" hidden="1">'FY26'!#REF!</definedName>
    <definedName name="QB_ROW_22040" localSheetId="0" hidden="1">Financials!$C$41</definedName>
    <definedName name="QB_ROW_22040" localSheetId="1" hidden="1">'FY26'!$C$40</definedName>
    <definedName name="QB_ROW_22311" localSheetId="0" hidden="1">Financials!#REF!</definedName>
    <definedName name="QB_ROW_22311" localSheetId="1" hidden="1">'FY26'!#REF!</definedName>
    <definedName name="QB_ROW_22340" localSheetId="0" hidden="1">Financials!$C$61</definedName>
    <definedName name="QB_ROW_22340" localSheetId="1" hidden="1">'FY26'!$C$60</definedName>
    <definedName name="QB_ROW_23021" localSheetId="0" hidden="1">Financials!#REF!</definedName>
    <definedName name="QB_ROW_23021" localSheetId="1" hidden="1">'FY26'!#REF!</definedName>
    <definedName name="QB_ROW_23321" localSheetId="0" hidden="1">Financials!#REF!</definedName>
    <definedName name="QB_ROW_23321" localSheetId="1" hidden="1">'FY26'!#REF!</definedName>
    <definedName name="QB_ROW_24021" localSheetId="0" hidden="1">Financials!#REF!</definedName>
    <definedName name="QB_ROW_24021" localSheetId="1" hidden="1">'FY26'!#REF!</definedName>
    <definedName name="QB_ROW_24040" localSheetId="0" hidden="1">Financials!$C$62</definedName>
    <definedName name="QB_ROW_24040" localSheetId="1" hidden="1">'FY26'!$C$61</definedName>
    <definedName name="QB_ROW_24321" localSheetId="0" hidden="1">Financials!#REF!</definedName>
    <definedName name="QB_ROW_24321" localSheetId="1" hidden="1">'FY26'!#REF!</definedName>
    <definedName name="QB_ROW_24340" localSheetId="0" hidden="1">Financials!$C$65</definedName>
    <definedName name="QB_ROW_24340" localSheetId="1" hidden="1">'FY26'!$C$64</definedName>
    <definedName name="QB_ROW_25040" localSheetId="0" hidden="1">Financials!$C$82</definedName>
    <definedName name="QB_ROW_25040" localSheetId="1" hidden="1">'FY26'!$C$83</definedName>
    <definedName name="QB_ROW_25340" localSheetId="0" hidden="1">Financials!$C$97</definedName>
    <definedName name="QB_ROW_25340" localSheetId="1" hidden="1">'FY26'!$C$98</definedName>
    <definedName name="QB_ROW_26040" localSheetId="0" hidden="1">Financials!$C$66</definedName>
    <definedName name="QB_ROW_26040" localSheetId="1" hidden="1">'FY26'!$C$65</definedName>
    <definedName name="QB_ROW_26340" localSheetId="0" hidden="1">Financials!$C$81</definedName>
    <definedName name="QB_ROW_26340" localSheetId="1" hidden="1">'FY26'!$C$82</definedName>
    <definedName name="QB_ROW_28050" localSheetId="0" hidden="1">Financials!$D$89</definedName>
    <definedName name="QB_ROW_28050" localSheetId="1" hidden="1">'FY26'!$D$90</definedName>
    <definedName name="QB_ROW_28350" localSheetId="0" hidden="1">Financials!$D$96</definedName>
    <definedName name="QB_ROW_28350" localSheetId="1" hidden="1">'FY26'!$D$97</definedName>
    <definedName name="QB_ROW_30050" localSheetId="0" hidden="1">Financials!$D$83</definedName>
    <definedName name="QB_ROW_30050" localSheetId="1" hidden="1">'FY26'!$D$84</definedName>
    <definedName name="QB_ROW_30350" localSheetId="0" hidden="1">Financials!$D$88</definedName>
    <definedName name="QB_ROW_30350" localSheetId="1" hidden="1">'FY26'!$D$89</definedName>
    <definedName name="QB_ROW_33260" localSheetId="0" hidden="1">Financials!$E$95</definedName>
    <definedName name="QB_ROW_33260" localSheetId="1" hidden="1">'FY26'!$E$96</definedName>
    <definedName name="QB_ROW_34040" localSheetId="0" hidden="1">Financials!$C$98</definedName>
    <definedName name="QB_ROW_34040" localSheetId="1" hidden="1">'FY26'!$C$99</definedName>
    <definedName name="QB_ROW_34340" localSheetId="0" hidden="1">Financials!$C$102</definedName>
    <definedName name="QB_ROW_34340" localSheetId="1" hidden="1">'FY26'!$C$103</definedName>
    <definedName name="QB_ROW_35250" localSheetId="0" hidden="1">Financials!$D$101</definedName>
    <definedName name="QB_ROW_35250" localSheetId="1" hidden="1">'FY26'!$D$102</definedName>
    <definedName name="QB_ROW_40040" localSheetId="0" hidden="1">Financials!$C$103</definedName>
    <definedName name="QB_ROW_40040" localSheetId="1" hidden="1">'FY26'!$C$104</definedName>
    <definedName name="QB_ROW_40340" localSheetId="0" hidden="1">Financials!$C$140</definedName>
    <definedName name="QB_ROW_40340" localSheetId="1" hidden="1">'FY26'!$C$140</definedName>
    <definedName name="QB_ROW_41250" localSheetId="0" hidden="1">Financials!$D$105</definedName>
    <definedName name="QB_ROW_41250" localSheetId="1" hidden="1">'FY26'!$D$106</definedName>
    <definedName name="QB_ROW_43250" localSheetId="0" hidden="1">Financials!$D$114</definedName>
    <definedName name="QB_ROW_43250" localSheetId="1" hidden="1">'FY26'!$D$115</definedName>
    <definedName name="QB_ROW_44250" localSheetId="0" hidden="1">Financials!$D$113</definedName>
    <definedName name="QB_ROW_44250" localSheetId="1" hidden="1">'FY26'!$D$114</definedName>
    <definedName name="QB_ROW_75250" localSheetId="0" hidden="1">Financials!#REF!</definedName>
    <definedName name="QB_ROW_75250" localSheetId="1" hidden="1">'FY26'!#REF!</definedName>
    <definedName name="QB_ROW_76040" localSheetId="0" hidden="1">Financials!$C$25</definedName>
    <definedName name="QB_ROW_76040" localSheetId="1" hidden="1">'FY26'!$C$25</definedName>
    <definedName name="QB_ROW_76340" localSheetId="0" hidden="1">Financials!$C$37</definedName>
    <definedName name="QB_ROW_76340" localSheetId="1" hidden="1">'FY26'!$C$36</definedName>
    <definedName name="QB_ROW_77250" localSheetId="0" hidden="1">Financials!$D$31</definedName>
    <definedName name="QB_ROW_77250" localSheetId="1" hidden="1">'FY26'!$D$30</definedName>
    <definedName name="QB_ROW_78250" localSheetId="0" hidden="1">Financials!$D$33</definedName>
    <definedName name="QB_ROW_78250" localSheetId="1" hidden="1">'FY26'!$D$32</definedName>
    <definedName name="QB_ROW_79250" localSheetId="0" hidden="1">Financials!$D$34</definedName>
    <definedName name="QB_ROW_79250" localSheetId="1" hidden="1">'FY26'!$D$33</definedName>
    <definedName name="QB_ROW_81250" localSheetId="0" hidden="1">Financials!$D$35</definedName>
    <definedName name="QB_ROW_81250" localSheetId="1" hidden="1">'FY26'!$D$34</definedName>
    <definedName name="QB_ROW_82250" localSheetId="0" hidden="1">Financials!$D$36</definedName>
    <definedName name="QB_ROW_82250" localSheetId="1" hidden="1">'FY26'!$D$35</definedName>
    <definedName name="QB_ROW_84250" localSheetId="0" hidden="1">Financials!$D$16</definedName>
    <definedName name="QB_ROW_84250" localSheetId="1" hidden="1">'FY26'!$D$16</definedName>
    <definedName name="QB_ROW_86250" localSheetId="0" hidden="1">Financials!$D$44</definedName>
    <definedName name="QB_ROW_86250" localSheetId="1" hidden="1">'FY26'!$D$43</definedName>
    <definedName name="QB_ROW_86321" localSheetId="0" hidden="1">Financials!$A$39</definedName>
    <definedName name="QB_ROW_86321" localSheetId="1" hidden="1">'FY26'!$A$38</definedName>
    <definedName name="QB_ROW_87250" localSheetId="0" hidden="1">Financials!$D$47</definedName>
    <definedName name="QB_ROW_87250" localSheetId="1" hidden="1">'FY26'!$D$46</definedName>
    <definedName name="QB_ROW_89250" localSheetId="0" hidden="1">Financials!$D$49</definedName>
    <definedName name="QB_ROW_89250" localSheetId="1" hidden="1">'FY26'!$D$48</definedName>
    <definedName name="QB_ROW_90250" localSheetId="0" hidden="1">Financials!$D$51</definedName>
    <definedName name="QB_ROW_90250" localSheetId="1" hidden="1">'FY26'!$D$50</definedName>
    <definedName name="QB_ROW_92250" localSheetId="0" hidden="1">Financials!$D$54</definedName>
    <definedName name="QB_ROW_92250" localSheetId="1" hidden="1">'FY26'!$D$53</definedName>
    <definedName name="QB_ROW_93050" localSheetId="0" hidden="1">Financials!$D$72</definedName>
    <definedName name="QB_ROW_93050" localSheetId="1" hidden="1">'FY26'!$D$73</definedName>
    <definedName name="QB_ROW_93350" localSheetId="0" hidden="1">Financials!$D$80</definedName>
    <definedName name="QB_ROW_93350" localSheetId="1" hidden="1">'FY26'!$D$81</definedName>
    <definedName name="QB_ROW_96050" localSheetId="0" hidden="1">Financials!$D$67</definedName>
    <definedName name="QB_ROW_96050" localSheetId="1" hidden="1">'FY26'!$D$66</definedName>
    <definedName name="QB_ROW_96350" localSheetId="0" hidden="1">Financials!#REF!</definedName>
    <definedName name="QB_ROW_96350" localSheetId="1" hidden="1">'FY26'!$E$70</definedName>
    <definedName name="QB_ROW_98260" localSheetId="0" hidden="1">Financials!$E$69</definedName>
    <definedName name="QB_ROW_98260" localSheetId="1" hidden="1">'FY26'!$E$69</definedName>
    <definedName name="QB_ROW_99260" localSheetId="0" hidden="1">Financials!$E$94</definedName>
    <definedName name="QB_ROW_99260" localSheetId="1" hidden="1">'FY26'!$E$95</definedName>
    <definedName name="QBCANSUPPORTUPDATE" localSheetId="0">TRUE</definedName>
    <definedName name="QBCANSUPPORTUPDATE" localSheetId="1">TRUE</definedName>
    <definedName name="QBCOMPANYFILENAME" localSheetId="0">"C:\Users\Public\Documents\Intuit\QuickBooks\Company Files\TQGbeginningJuly2016.update 11.15.19.QBW"</definedName>
    <definedName name="QBCOMPANYFILENAME" localSheetId="1">"C:\Users\Public\Documents\Intuit\QuickBooks\Company Files\TQGbeginningJuly2016.update 11.15.19.QBW"</definedName>
    <definedName name="QBENDDATE" localSheetId="0">20230307</definedName>
    <definedName name="QBENDDATE" localSheetId="1">20230307</definedName>
    <definedName name="QBHEADERSONSCREEN" localSheetId="0">FALSE</definedName>
    <definedName name="QBHEADERSONSCREEN" localSheetId="1">FALSE</definedName>
    <definedName name="QBMETADATASIZE" localSheetId="0">5924</definedName>
    <definedName name="QBMETADATASIZE" localSheetId="1">5924</definedName>
    <definedName name="QBPRESERVECOLOR" localSheetId="0">TRUE</definedName>
    <definedName name="QBPRESERVECOLOR" localSheetId="1">TRUE</definedName>
    <definedName name="QBPRESERVEFONT" localSheetId="0">TRUE</definedName>
    <definedName name="QBPRESERVEFONT" localSheetId="1">TRUE</definedName>
    <definedName name="QBPRESERVEROWHEIGHT" localSheetId="0">TRUE</definedName>
    <definedName name="QBPRESERVEROWHEIGHT" localSheetId="1">TRUE</definedName>
    <definedName name="QBPRESERVESPACE" localSheetId="0">FALSE</definedName>
    <definedName name="QBPRESERVESPACE" localSheetId="1">FALSE</definedName>
    <definedName name="QBREPORTCOLAXIS" localSheetId="0">0</definedName>
    <definedName name="QBREPORTCOLAXIS" localSheetId="1">0</definedName>
    <definedName name="QBREPORTCOMPANYID" localSheetId="0">"689555438c1344839c69ce209883fe41"</definedName>
    <definedName name="QBREPORTCOMPANYID" localSheetId="1">"689555438c1344839c69ce209883fe41"</definedName>
    <definedName name="QBREPORTCOMPARECOL_ANNUALBUDGET" localSheetId="0">FALSE</definedName>
    <definedName name="QBREPORTCOMPARECOL_ANNUALBUDGET" localSheetId="1">FALSE</definedName>
    <definedName name="QBREPORTCOMPARECOL_AVGCOGS" localSheetId="0">FALSE</definedName>
    <definedName name="QBREPORTCOMPARECOL_AVGCOGS" localSheetId="1">FALSE</definedName>
    <definedName name="QBREPORTCOMPARECOL_AVGPRICE" localSheetId="0">FALSE</definedName>
    <definedName name="QBREPORTCOMPARECOL_AVGPRICE" localSheetId="1">FALSE</definedName>
    <definedName name="QBREPORTCOMPARECOL_BUDDIFF" localSheetId="0">FALSE</definedName>
    <definedName name="QBREPORTCOMPARECOL_BUDDIFF" localSheetId="1">FALSE</definedName>
    <definedName name="QBREPORTCOMPARECOL_BUDGET" localSheetId="0">FALSE</definedName>
    <definedName name="QBREPORTCOMPARECOL_BUDGET" localSheetId="1">FALSE</definedName>
    <definedName name="QBREPORTCOMPARECOL_BUDPCT" localSheetId="0">FALSE</definedName>
    <definedName name="QBREPORTCOMPARECOL_BUDPCT" localSheetId="1">FALSE</definedName>
    <definedName name="QBREPORTCOMPARECOL_COGS" localSheetId="0">FALSE</definedName>
    <definedName name="QBREPORTCOMPARECOL_COGS" localSheetId="1">FALSE</definedName>
    <definedName name="QBREPORTCOMPARECOL_EXCLUDEAMOUNT" localSheetId="0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1">FALSE</definedName>
    <definedName name="QBREPORTCOMPARECOL_FORECAST" localSheetId="0">FALSE</definedName>
    <definedName name="QBREPORTCOMPARECOL_FORECAST" localSheetId="1">FALSE</definedName>
    <definedName name="QBREPORTCOMPARECOL_GROSSMARGIN" localSheetId="0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1">FALSE</definedName>
    <definedName name="QBREPORTCOMPARECOL_HOURS" localSheetId="0">FALSE</definedName>
    <definedName name="QBREPORTCOMPARECOL_HOURS" localSheetId="1">FALSE</definedName>
    <definedName name="QBREPORTCOMPARECOL_PCTCOL" localSheetId="0">FALSE</definedName>
    <definedName name="QBREPORTCOMPARECOL_PCTCOL" localSheetId="1">FALSE</definedName>
    <definedName name="QBREPORTCOMPARECOL_PCTEXPENSE" localSheetId="0">FALSE</definedName>
    <definedName name="QBREPORTCOMPARECOL_PCTEXPENSE" localSheetId="1">FALSE</definedName>
    <definedName name="QBREPORTCOMPARECOL_PCTINCOME" localSheetId="0">FALSE</definedName>
    <definedName name="QBREPORTCOMPARECOL_PCTINCOME" localSheetId="1">FALSE</definedName>
    <definedName name="QBREPORTCOMPARECOL_PCTOFSALES" localSheetId="0">FALSE</definedName>
    <definedName name="QBREPORTCOMPARECOL_PCTOFSALES" localSheetId="1">FALSE</definedName>
    <definedName name="QBREPORTCOMPARECOL_PCTROW" localSheetId="0">FALSE</definedName>
    <definedName name="QBREPORTCOMPARECOL_PCTROW" localSheetId="1">FALSE</definedName>
    <definedName name="QBREPORTCOMPARECOL_PPDIFF" localSheetId="0">FALSE</definedName>
    <definedName name="QBREPORTCOMPARECOL_PPDIFF" localSheetId="1">FALSE</definedName>
    <definedName name="QBREPORTCOMPARECOL_PPPCT" localSheetId="0">FALSE</definedName>
    <definedName name="QBREPORTCOMPARECOL_PPPCT" localSheetId="1">FALSE</definedName>
    <definedName name="QBREPORTCOMPARECOL_PREVPERIOD" localSheetId="0">FALSE</definedName>
    <definedName name="QBREPORTCOMPARECOL_PREVPERIOD" localSheetId="1">FALSE</definedName>
    <definedName name="QBREPORTCOMPARECOL_PREVYEAR" localSheetId="0">FALSE</definedName>
    <definedName name="QBREPORTCOMPARECOL_PREVYEAR" localSheetId="1">FALSE</definedName>
    <definedName name="QBREPORTCOMPARECOL_PYDIFF" localSheetId="0">FALSE</definedName>
    <definedName name="QBREPORTCOMPARECOL_PYDIFF" localSheetId="1">FALSE</definedName>
    <definedName name="QBREPORTCOMPARECOL_PYPCT" localSheetId="0">FALSE</definedName>
    <definedName name="QBREPORTCOMPARECOL_PYPCT" localSheetId="1">FALSE</definedName>
    <definedName name="QBREPORTCOMPARECOL_QTY" localSheetId="0">FALSE</definedName>
    <definedName name="QBREPORTCOMPARECOL_QTY" localSheetId="1">FALSE</definedName>
    <definedName name="QBREPORTCOMPARECOL_RATE" localSheetId="0">FALSE</definedName>
    <definedName name="QBREPORTCOMPARECOL_RATE" localSheetId="1">FALSE</definedName>
    <definedName name="QBREPORTCOMPARECOL_TRIPBILLEDMILES" localSheetId="0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1">FALSE</definedName>
    <definedName name="QBREPORTCOMPARECOL_TRIPMILES" localSheetId="0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1">FALSE</definedName>
    <definedName name="QBREPORTCOMPARECOL_YTD" localSheetId="0">FALSE</definedName>
    <definedName name="QBREPORTCOMPARECOL_YTD" localSheetId="1">FALSE</definedName>
    <definedName name="QBREPORTCOMPARECOL_YTDBUDGET" localSheetId="0">FALSE</definedName>
    <definedName name="QBREPORTCOMPARECOL_YTDBUDGET" localSheetId="1">FALSE</definedName>
    <definedName name="QBREPORTCOMPARECOL_YTDPCT" localSheetId="0">FALSE</definedName>
    <definedName name="QBREPORTCOMPARECOL_YTDPCT" localSheetId="1">FALSE</definedName>
    <definedName name="QBREPORTROWAXIS" localSheetId="0">11</definedName>
    <definedName name="QBREPORTROWAXIS" localSheetId="1">11</definedName>
    <definedName name="QBREPORTSUBCOLAXIS" localSheetId="0">0</definedName>
    <definedName name="QBREPORTSUBCOLAXIS" localSheetId="1">0</definedName>
    <definedName name="QBREPORTTYPE" localSheetId="0">0</definedName>
    <definedName name="QBREPORTTYPE" localSheetId="1">0</definedName>
    <definedName name="QBROWHEADERS" localSheetId="0">7</definedName>
    <definedName name="QBROWHEADERS" localSheetId="1">7</definedName>
    <definedName name="QBSTARTDATE" localSheetId="0">20220701</definedName>
    <definedName name="QBSTARTDATE" localSheetId="1">20220701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7" i="15" l="1"/>
  <c r="H102" i="15"/>
  <c r="H95" i="15"/>
  <c r="F95" i="15"/>
  <c r="F73" i="15"/>
  <c r="F35" i="15"/>
  <c r="F37" i="15" s="1"/>
  <c r="F65" i="15"/>
  <c r="H35" i="15"/>
  <c r="G81" i="15"/>
  <c r="H148" i="15"/>
  <c r="H96" i="15"/>
  <c r="H37" i="15"/>
  <c r="H21" i="15"/>
  <c r="G21" i="15"/>
  <c r="F21" i="15"/>
  <c r="G148" i="15"/>
  <c r="F140" i="15"/>
  <c r="F102" i="15"/>
  <c r="F88" i="15"/>
  <c r="F61" i="15"/>
  <c r="F17" i="15"/>
  <c r="F11" i="15"/>
  <c r="F6" i="15"/>
  <c r="H140" i="15"/>
  <c r="G140" i="15"/>
  <c r="G102" i="15"/>
  <c r="G96" i="15"/>
  <c r="H88" i="15"/>
  <c r="G88" i="15"/>
  <c r="H80" i="15"/>
  <c r="H81" i="15" s="1"/>
  <c r="G80" i="15"/>
  <c r="H65" i="15"/>
  <c r="G65" i="15"/>
  <c r="H61" i="15"/>
  <c r="G61" i="15"/>
  <c r="G37" i="15"/>
  <c r="H17" i="15"/>
  <c r="G17" i="15"/>
  <c r="H11" i="15"/>
  <c r="G11" i="15"/>
  <c r="H6" i="15"/>
  <c r="G6" i="15"/>
  <c r="G39" i="12"/>
  <c r="G8" i="12"/>
  <c r="G11" i="12"/>
  <c r="F36" i="12"/>
  <c r="G147" i="12"/>
  <c r="G148" i="12" s="1"/>
  <c r="G140" i="12"/>
  <c r="G144" i="12" s="1"/>
  <c r="G96" i="12"/>
  <c r="G34" i="12"/>
  <c r="G36" i="12" s="1"/>
  <c r="F6" i="12"/>
  <c r="F21" i="12"/>
  <c r="H140" i="12"/>
  <c r="H103" i="12"/>
  <c r="H96" i="12"/>
  <c r="H97" i="12" s="1"/>
  <c r="H89" i="12"/>
  <c r="H81" i="12"/>
  <c r="H82" i="12" s="1"/>
  <c r="H64" i="12"/>
  <c r="H60" i="12"/>
  <c r="H36" i="12"/>
  <c r="H21" i="12"/>
  <c r="H17" i="12"/>
  <c r="H11" i="12"/>
  <c r="H6" i="12"/>
  <c r="I147" i="12"/>
  <c r="I148" i="12" s="1"/>
  <c r="I96" i="12"/>
  <c r="I97" i="12" s="1"/>
  <c r="I140" i="12"/>
  <c r="I103" i="12"/>
  <c r="I89" i="12"/>
  <c r="I81" i="12"/>
  <c r="I82" i="12" s="1"/>
  <c r="I64" i="12"/>
  <c r="I60" i="12"/>
  <c r="I36" i="12"/>
  <c r="I21" i="12"/>
  <c r="I17" i="12"/>
  <c r="I11" i="12"/>
  <c r="I6" i="12"/>
  <c r="F81" i="12"/>
  <c r="F82" i="12" s="1"/>
  <c r="F97" i="12"/>
  <c r="K80" i="12"/>
  <c r="G81" i="12"/>
  <c r="G82" i="12" s="1"/>
  <c r="J140" i="12"/>
  <c r="J96" i="12"/>
  <c r="F11" i="12"/>
  <c r="F148" i="15" l="1"/>
  <c r="F96" i="15"/>
  <c r="F97" i="15" s="1"/>
  <c r="F80" i="15"/>
  <c r="F81" i="15" s="1"/>
  <c r="H97" i="15"/>
  <c r="H38" i="15"/>
  <c r="H39" i="15" s="1"/>
  <c r="F38" i="15"/>
  <c r="F39" i="15" s="1"/>
  <c r="G141" i="15"/>
  <c r="G38" i="15"/>
  <c r="G143" i="15" s="1"/>
  <c r="G97" i="15"/>
  <c r="H141" i="15"/>
  <c r="H144" i="15" s="1"/>
  <c r="G97" i="12"/>
  <c r="H37" i="12"/>
  <c r="H98" i="12"/>
  <c r="H141" i="12" s="1"/>
  <c r="I98" i="12"/>
  <c r="I141" i="12"/>
  <c r="I142" i="12" s="1"/>
  <c r="I37" i="12"/>
  <c r="I38" i="12" s="1"/>
  <c r="F140" i="12"/>
  <c r="F103" i="12"/>
  <c r="F89" i="12"/>
  <c r="F64" i="12"/>
  <c r="F17" i="12"/>
  <c r="F37" i="12" s="1"/>
  <c r="G89" i="12"/>
  <c r="J103" i="12"/>
  <c r="G103" i="12"/>
  <c r="J97" i="12"/>
  <c r="J89" i="12"/>
  <c r="J82" i="12"/>
  <c r="J81" i="12"/>
  <c r="J64" i="12"/>
  <c r="J60" i="12"/>
  <c r="J36" i="12"/>
  <c r="J21" i="12"/>
  <c r="G21" i="12"/>
  <c r="J17" i="12"/>
  <c r="G17" i="12"/>
  <c r="J11" i="12"/>
  <c r="J6" i="12"/>
  <c r="G6" i="12"/>
  <c r="G37" i="12" s="1"/>
  <c r="H143" i="15" l="1"/>
  <c r="F141" i="15"/>
  <c r="F144" i="15" s="1"/>
  <c r="H143" i="12"/>
  <c r="I143" i="12"/>
  <c r="F60" i="12"/>
  <c r="F141" i="12" s="1"/>
  <c r="J37" i="12"/>
  <c r="F98" i="12"/>
  <c r="G60" i="12"/>
  <c r="J98" i="12"/>
  <c r="J141" i="12" s="1"/>
  <c r="G98" i="12"/>
  <c r="F143" i="15" l="1"/>
  <c r="G64" i="12"/>
  <c r="G141" i="12" s="1"/>
  <c r="F143" i="12"/>
  <c r="J143" i="12"/>
  <c r="G142" i="12" l="1"/>
  <c r="G143" i="12"/>
</calcChain>
</file>

<file path=xl/sharedStrings.xml><?xml version="1.0" encoding="utf-8"?>
<sst xmlns="http://schemas.openxmlformats.org/spreadsheetml/2006/main" count="354" uniqueCount="141">
  <si>
    <t>Income</t>
  </si>
  <si>
    <t>INVESTMENT INCOME</t>
  </si>
  <si>
    <t>Interest</t>
  </si>
  <si>
    <t>Total INVESTMENT INCOME</t>
  </si>
  <si>
    <t>ACTIVITIES FOR GUILD MEMBERS</t>
  </si>
  <si>
    <t>New Year's Quilt a Thon</t>
  </si>
  <si>
    <t>Library</t>
  </si>
  <si>
    <t>Total ACTIVITIES FOR GUILD MEMBERS</t>
  </si>
  <si>
    <t>CHARITABLE COLLECTION</t>
  </si>
  <si>
    <t>General donation</t>
  </si>
  <si>
    <t>Total CHARITABLE COLLECTION</t>
  </si>
  <si>
    <t>MEMBERSHIP DUES</t>
  </si>
  <si>
    <t>Membership Dues</t>
  </si>
  <si>
    <t>Guest fees</t>
  </si>
  <si>
    <t>Total MEMBERSHIP DUES</t>
  </si>
  <si>
    <t>NEWSLETTER ADS</t>
  </si>
  <si>
    <t>QUILT FIESTA INCOME</t>
  </si>
  <si>
    <t>Basket Opportunities</t>
  </si>
  <si>
    <t>General Admission</t>
  </si>
  <si>
    <t>Program Ad Revenue</t>
  </si>
  <si>
    <t>Quilt Show Entry Fees</t>
  </si>
  <si>
    <t>Retail Sales</t>
  </si>
  <si>
    <t>Vendors</t>
  </si>
  <si>
    <t>Total QUILT FIESTA INCOME</t>
  </si>
  <si>
    <t>Total Income</t>
  </si>
  <si>
    <t>Expense</t>
  </si>
  <si>
    <t>ADMINISTRATIVE - GUILD</t>
  </si>
  <si>
    <t>Hospitality</t>
  </si>
  <si>
    <t>Equipment</t>
  </si>
  <si>
    <t>Insurance</t>
  </si>
  <si>
    <t>Office Supplies</t>
  </si>
  <si>
    <t>Professional Fees</t>
  </si>
  <si>
    <t>Rentals (Hall &amp; PO Box)</t>
  </si>
  <si>
    <t>State/Federal Taxes or donation</t>
  </si>
  <si>
    <t>Total ADMINISTRATIVE - GUILD</t>
  </si>
  <si>
    <t>MEMBERSHIP</t>
  </si>
  <si>
    <t>Membership miscellaneous</t>
  </si>
  <si>
    <t>Total MEMBERSHIP</t>
  </si>
  <si>
    <t>CHARITABLE ACTIVITIES</t>
  </si>
  <si>
    <t>Charitable Donations</t>
  </si>
  <si>
    <t>Quilting for Others</t>
  </si>
  <si>
    <t>Quilt a Thon</t>
  </si>
  <si>
    <t>Supplies</t>
  </si>
  <si>
    <t>Storage (QFO)</t>
  </si>
  <si>
    <t>Total Quilting for Others</t>
  </si>
  <si>
    <t>Total CHARITABLE ACTIVITIES</t>
  </si>
  <si>
    <t>ACTIVITIES 4 GUILD MEMBERS</t>
  </si>
  <si>
    <t>Credit card fees</t>
  </si>
  <si>
    <t>Storage (Library)</t>
  </si>
  <si>
    <t>Total Library</t>
  </si>
  <si>
    <t>Hall Rental for Workshops</t>
  </si>
  <si>
    <t>Speaker Fees</t>
  </si>
  <si>
    <t>Travel, Lodging, Meals</t>
  </si>
  <si>
    <t>Total Speakers/Workshops</t>
  </si>
  <si>
    <t>Total ACTIVITIES 4 GUILD MEMBERS</t>
  </si>
  <si>
    <t>MARKETING &amp; PUBLICITY</t>
  </si>
  <si>
    <t>Website</t>
  </si>
  <si>
    <t>Total MARKETING &amp; PUBLICITY</t>
  </si>
  <si>
    <t>QUILT FIESTA EXPENSE</t>
  </si>
  <si>
    <t>Credit Card Fees</t>
  </si>
  <si>
    <t>Administrative (excl cat below)</t>
  </si>
  <si>
    <t>Hall Rental</t>
  </si>
  <si>
    <t>Judging</t>
  </si>
  <si>
    <t>Movers</t>
  </si>
  <si>
    <t>Rental - Storage</t>
  </si>
  <si>
    <t>Total QUILT FIESTA EXPENSE</t>
  </si>
  <si>
    <t>Total Expense</t>
  </si>
  <si>
    <t>Historian</t>
  </si>
  <si>
    <t>Custodial Gift Cards</t>
  </si>
  <si>
    <t>Bank fees</t>
  </si>
  <si>
    <t>Bears</t>
  </si>
  <si>
    <t xml:space="preserve"> </t>
  </si>
  <si>
    <t xml:space="preserve">Opportunity Quilt </t>
  </si>
  <si>
    <t>Christmas Quilt</t>
  </si>
  <si>
    <t>Quilting for others</t>
  </si>
  <si>
    <t>Publicity</t>
  </si>
  <si>
    <t>Opportunity Quilt</t>
  </si>
  <si>
    <t>Bank claims process transaction</t>
  </si>
  <si>
    <t>Reconcilation discrepancy</t>
  </si>
  <si>
    <t>Pattern  of month</t>
  </si>
  <si>
    <t>Newsletter</t>
  </si>
  <si>
    <t>Christmas quilt</t>
  </si>
  <si>
    <t>FY23 Actuals</t>
  </si>
  <si>
    <t>FY25 Budget</t>
  </si>
  <si>
    <t>PROGRAMS</t>
  </si>
  <si>
    <t>Workshops</t>
  </si>
  <si>
    <t>Small Quilt Sales</t>
  </si>
  <si>
    <t>Quilt Display and hardware</t>
  </si>
  <si>
    <t>Admission</t>
  </si>
  <si>
    <t>Art Quilts</t>
  </si>
  <si>
    <t>Decorations and signs</t>
  </si>
  <si>
    <t>Demos and More</t>
  </si>
  <si>
    <t>Opportunity Basket Expense</t>
  </si>
  <si>
    <t>Entries</t>
  </si>
  <si>
    <t>Equipment &amp; floor plan</t>
  </si>
  <si>
    <t>Publicity/Marketing &amp; Publicity (Show)</t>
  </si>
  <si>
    <t>Judging Travel</t>
  </si>
  <si>
    <t>Kids Row</t>
  </si>
  <si>
    <t>Lighting</t>
  </si>
  <si>
    <t>Merchandise sales</t>
  </si>
  <si>
    <t>AZ Cine</t>
  </si>
  <si>
    <t>PCFG Contingency</t>
  </si>
  <si>
    <t>PCFG equipment rental</t>
  </si>
  <si>
    <t>Program booklet</t>
  </si>
  <si>
    <t>Quilt ID Tags</t>
  </si>
  <si>
    <t>Ribbons</t>
  </si>
  <si>
    <t>Sales tax</t>
  </si>
  <si>
    <t>Shuttle/transportation</t>
  </si>
  <si>
    <t>Vintage quilts</t>
  </si>
  <si>
    <t>Volunteers</t>
  </si>
  <si>
    <t>Electricity</t>
  </si>
  <si>
    <t>Books</t>
  </si>
  <si>
    <t>Mail chimp</t>
  </si>
  <si>
    <t>Technology</t>
  </si>
  <si>
    <t>cancelled in FY24</t>
  </si>
  <si>
    <t>Zoom</t>
  </si>
  <si>
    <t>Blue host</t>
  </si>
  <si>
    <t>Jotform</t>
  </si>
  <si>
    <t>FY24 Actuals</t>
  </si>
  <si>
    <t>FY26 Budget</t>
  </si>
  <si>
    <t>Investments</t>
  </si>
  <si>
    <t>Interest and Dividends</t>
  </si>
  <si>
    <t>Unrealized Gain (loss)</t>
  </si>
  <si>
    <t>Fabric Sales</t>
  </si>
  <si>
    <t>Parking</t>
  </si>
  <si>
    <t>Quickbooks</t>
  </si>
  <si>
    <t>Fabric sales</t>
  </si>
  <si>
    <t>Postage</t>
  </si>
  <si>
    <t>Security</t>
  </si>
  <si>
    <t>50th anniversary quilt</t>
  </si>
  <si>
    <t>Small Quilt Sales donation</t>
  </si>
  <si>
    <t>Jul 2024 - May 2025</t>
  </si>
  <si>
    <t>Memory Lane</t>
  </si>
  <si>
    <t>Club pins</t>
  </si>
  <si>
    <t>50th anniversary merchandise</t>
  </si>
  <si>
    <t>Art  Quilts</t>
  </si>
  <si>
    <t>Net</t>
  </si>
  <si>
    <t>Retail Sales &amp; show pins</t>
  </si>
  <si>
    <t>New Year's Day retreat</t>
  </si>
  <si>
    <t>Jul 2025 - May  2026</t>
  </si>
  <si>
    <t>FY24-25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</si>
</sst>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\-#,##0.00"/>
    <numFmt numFmtId="165" formatCode="#,##0.000000000000_);\(#,##0.000000000000\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rgb="FF323232"/>
      <name val="Calibri"/>
      <family val="2"/>
      <scheme val="minor"/>
    </font>
    <font>
      <sz val="11"/>
      <color rgb="FF32323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4" fillId="0" borderId="0" xfId="1" applyFont="1"/>
    <xf numFmtId="43" fontId="4" fillId="0" borderId="3" xfId="1" applyFont="1" applyBorder="1"/>
    <xf numFmtId="43" fontId="2" fillId="0" borderId="0" xfId="1" applyFont="1"/>
    <xf numFmtId="43" fontId="2" fillId="0" borderId="3" xfId="1" applyFont="1" applyBorder="1"/>
    <xf numFmtId="43" fontId="2" fillId="0" borderId="2" xfId="1" applyFont="1" applyBorder="1"/>
    <xf numFmtId="43" fontId="2" fillId="0" borderId="4" xfId="1" applyFont="1" applyBorder="1"/>
    <xf numFmtId="43" fontId="2" fillId="0" borderId="1" xfId="1" applyFont="1" applyBorder="1"/>
    <xf numFmtId="0" fontId="4" fillId="0" borderId="0" xfId="0" applyFont="1"/>
    <xf numFmtId="43" fontId="0" fillId="0" borderId="0" xfId="1" applyFont="1"/>
    <xf numFmtId="43" fontId="4" fillId="0" borderId="0" xfId="0" applyNumberFormat="1" applyFont="1"/>
    <xf numFmtId="39" fontId="0" fillId="0" borderId="0" xfId="0" applyNumberFormat="1"/>
    <xf numFmtId="49" fontId="6" fillId="0" borderId="3" xfId="0" applyNumberFormat="1" applyFont="1" applyBorder="1" applyAlignment="1">
      <alignment horizontal="center"/>
    </xf>
    <xf numFmtId="165" fontId="0" fillId="0" borderId="0" xfId="0" applyNumberFormat="1"/>
    <xf numFmtId="43" fontId="1" fillId="0" borderId="0" xfId="1" applyFont="1"/>
    <xf numFmtId="166" fontId="2" fillId="0" borderId="3" xfId="1" applyNumberFormat="1" applyFont="1" applyBorder="1"/>
    <xf numFmtId="166" fontId="4" fillId="0" borderId="3" xfId="1" applyNumberFormat="1" applyFont="1" applyBorder="1"/>
    <xf numFmtId="166" fontId="4" fillId="0" borderId="0" xfId="0" applyNumberFormat="1" applyFont="1"/>
    <xf numFmtId="166" fontId="2" fillId="0" borderId="0" xfId="0" applyNumberFormat="1" applyFont="1"/>
    <xf numFmtId="166" fontId="4" fillId="0" borderId="0" xfId="1" applyNumberFormat="1" applyFont="1"/>
    <xf numFmtId="166" fontId="2" fillId="0" borderId="3" xfId="0" applyNumberFormat="1" applyFont="1" applyBorder="1"/>
    <xf numFmtId="166" fontId="2" fillId="0" borderId="0" xfId="1" applyNumberFormat="1" applyFont="1"/>
    <xf numFmtId="166" fontId="2" fillId="0" borderId="4" xfId="1" applyNumberFormat="1" applyFont="1" applyBorder="1"/>
    <xf numFmtId="166" fontId="2" fillId="0" borderId="2" xfId="0" applyNumberFormat="1" applyFont="1" applyBorder="1"/>
    <xf numFmtId="166" fontId="2" fillId="0" borderId="2" xfId="1" applyNumberFormat="1" applyFont="1" applyBorder="1"/>
    <xf numFmtId="166" fontId="2" fillId="0" borderId="4" xfId="0" applyNumberFormat="1" applyFont="1" applyBorder="1"/>
    <xf numFmtId="166" fontId="2" fillId="0" borderId="1" xfId="0" applyNumberFormat="1" applyFont="1" applyBorder="1"/>
    <xf numFmtId="166" fontId="2" fillId="0" borderId="1" xfId="1" applyNumberFormat="1" applyFont="1" applyBorder="1"/>
    <xf numFmtId="166" fontId="0" fillId="0" borderId="0" xfId="0" applyNumberFormat="1"/>
    <xf numFmtId="166" fontId="1" fillId="0" borderId="0" xfId="0" applyNumberFormat="1" applyFont="1"/>
    <xf numFmtId="166" fontId="0" fillId="0" borderId="0" xfId="1" applyNumberFormat="1" applyFont="1"/>
    <xf numFmtId="166" fontId="4" fillId="0" borderId="0" xfId="1" applyNumberFormat="1" applyFont="1" applyBorder="1"/>
    <xf numFmtId="166" fontId="0" fillId="0" borderId="3" xfId="1" applyNumberFormat="1" applyFont="1" applyBorder="1" applyAlignment="1">
      <alignment horizontal="center"/>
    </xf>
    <xf numFmtId="166" fontId="5" fillId="0" borderId="0" xfId="1" applyNumberFormat="1" applyFont="1"/>
    <xf numFmtId="49" fontId="2" fillId="0" borderId="0" xfId="0" applyNumberFormat="1" applyFont="1"/>
    <xf numFmtId="0" fontId="2" fillId="0" borderId="0" xfId="0" applyFont="1"/>
    <xf numFmtId="166" fontId="1" fillId="0" borderId="0" xfId="1" applyNumberFormat="1" applyFont="1"/>
    <xf numFmtId="49" fontId="7" fillId="0" borderId="0" xfId="0" applyNumberFormat="1" applyFont="1" applyAlignment="1">
      <alignment horizontal="center"/>
    </xf>
    <xf numFmtId="43" fontId="2" fillId="0" borderId="0" xfId="0" applyNumberFormat="1" applyFont="1"/>
    <xf numFmtId="166" fontId="5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38100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BB2AE4F2-DE1D-4FA3-8DDB-8647F872BAF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38100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26626"/>
            </a:ext>
            <a:ext uri="{FF2B5EF4-FFF2-40B4-BE49-F238E27FC236}">
              <a16:creationId xmlns:a16="http://schemas.microsoft.com/office/drawing/2014/main" id="{76DD9784-7D33-4CA0-B05F-DE51B5341ED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38100</xdr:rowOff>
    </xdr:to>
    <xdr:pic>
      <xdr:nvPicPr>
        <xdr:cNvPr id="26625" name="FILTER" hidden="1">
          <a:extLst>
            <a:ext uri="{FF2B5EF4-FFF2-40B4-BE49-F238E27FC236}">
              <a16:creationId xmlns:a16="http://schemas.microsoft.com/office/drawing/2014/main" id="{8FEE0574-2CE1-7E52-F3EB-28A39BAC286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38100</xdr:rowOff>
    </xdr:to>
    <xdr:pic>
      <xdr:nvPicPr>
        <xdr:cNvPr id="26626" name="HEADER" hidden="1">
          <a:extLst>
            <a:ext uri="{FF2B5EF4-FFF2-40B4-BE49-F238E27FC236}">
              <a16:creationId xmlns:a16="http://schemas.microsoft.com/office/drawing/2014/main" id="{1228E898-A1A3-60BD-8CB0-5AF5F362FF3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18433" name="FILTER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18434" name="HEADER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4987-EDD2-4F69-8335-856F8E85BC92}">
  <sheetPr>
    <pageSetUpPr fitToPage="1"/>
  </sheetPr>
  <dimension ref="A1:K150"/>
  <sheetViews>
    <sheetView tabSelected="1" zoomScaleNormal="100" workbookViewId="0">
      <pane xSplit="5" ySplit="1" topLeftCell="F143" activePane="bottomRight" state="frozenSplit"/>
      <selection pane="topRight" activeCell="H1" sqref="H1"/>
      <selection pane="bottomLeft" activeCell="A2" sqref="A2"/>
      <selection pane="bottomRight" activeCell="H148" sqref="H148"/>
    </sheetView>
  </sheetViews>
  <sheetFormatPr defaultRowHeight="15" x14ac:dyDescent="0.25"/>
  <cols>
    <col min="1" max="4" width="3" style="3" customWidth="1"/>
    <col min="5" max="6" width="26.5703125" style="3" customWidth="1"/>
    <col min="7" max="7" width="20.42578125" style="3" customWidth="1"/>
    <col min="8" max="8" width="24.28515625" style="3" customWidth="1"/>
    <col min="9" max="9" width="10.28515625" bestFit="1" customWidth="1"/>
    <col min="11" max="11" width="17.5703125" bestFit="1" customWidth="1"/>
  </cols>
  <sheetData>
    <row r="1" spans="1:11" s="5" customFormat="1" x14ac:dyDescent="0.25">
      <c r="A1" s="4"/>
      <c r="B1" s="4"/>
      <c r="C1" s="4"/>
      <c r="D1" s="4"/>
      <c r="E1" s="4"/>
      <c r="F1" s="42" t="s">
        <v>139</v>
      </c>
      <c r="G1" s="17" t="s">
        <v>119</v>
      </c>
      <c r="H1" s="37" t="s">
        <v>140</v>
      </c>
    </row>
    <row r="2" spans="1:11" x14ac:dyDescent="0.25">
      <c r="A2" s="1"/>
      <c r="B2" s="39" t="s">
        <v>0</v>
      </c>
      <c r="C2" s="39"/>
      <c r="D2" s="39"/>
      <c r="E2" s="39"/>
      <c r="F2" s="39"/>
      <c r="G2" s="1"/>
      <c r="H2" s="35"/>
    </row>
    <row r="3" spans="1:11" x14ac:dyDescent="0.25">
      <c r="A3" s="1"/>
      <c r="B3" s="39"/>
      <c r="C3" s="39" t="s">
        <v>1</v>
      </c>
      <c r="D3" s="39"/>
      <c r="E3" s="39"/>
      <c r="F3" s="39"/>
      <c r="G3" s="41"/>
      <c r="H3" s="35"/>
    </row>
    <row r="4" spans="1:11" x14ac:dyDescent="0.25">
      <c r="A4" s="1"/>
      <c r="B4" s="39"/>
      <c r="C4" s="39"/>
      <c r="D4" s="39" t="s">
        <v>77</v>
      </c>
      <c r="E4" s="39"/>
      <c r="F4" s="39"/>
      <c r="G4" s="41"/>
      <c r="H4" s="35"/>
    </row>
    <row r="5" spans="1:11" x14ac:dyDescent="0.25">
      <c r="A5" s="1"/>
      <c r="B5" s="39"/>
      <c r="C5" s="39"/>
      <c r="D5" s="39" t="s">
        <v>2</v>
      </c>
      <c r="E5" s="39"/>
      <c r="F5" s="21">
        <v>1.32</v>
      </c>
      <c r="G5" s="21">
        <v>3</v>
      </c>
      <c r="H5" s="20">
        <v>3.87</v>
      </c>
    </row>
    <row r="6" spans="1:11" x14ac:dyDescent="0.25">
      <c r="A6" s="1"/>
      <c r="B6" s="39"/>
      <c r="C6" s="39" t="s">
        <v>3</v>
      </c>
      <c r="D6" s="39"/>
      <c r="E6" s="39"/>
      <c r="F6" s="24">
        <f>SUM(F4:F5)</f>
        <v>1.32</v>
      </c>
      <c r="G6" s="24">
        <f>SUM(G4:G5)</f>
        <v>3</v>
      </c>
      <c r="H6" s="24">
        <f>SUM(H4:H5)</f>
        <v>3.87</v>
      </c>
    </row>
    <row r="7" spans="1:11" x14ac:dyDescent="0.25">
      <c r="A7" s="1"/>
      <c r="B7" s="39"/>
      <c r="C7" s="39" t="s">
        <v>4</v>
      </c>
      <c r="D7" s="39"/>
      <c r="E7" s="39"/>
      <c r="F7" s="24"/>
      <c r="G7" s="24"/>
      <c r="H7" s="24"/>
    </row>
    <row r="8" spans="1:11" x14ac:dyDescent="0.25">
      <c r="A8" s="1"/>
      <c r="B8" s="39"/>
      <c r="C8" s="39"/>
      <c r="D8" s="39" t="s">
        <v>123</v>
      </c>
      <c r="E8" s="39"/>
      <c r="F8" s="24">
        <v>18023.48</v>
      </c>
      <c r="G8" s="24">
        <v>13000</v>
      </c>
      <c r="H8" s="24">
        <v>14459.5</v>
      </c>
    </row>
    <row r="9" spans="1:11" x14ac:dyDescent="0.25">
      <c r="A9" s="1"/>
      <c r="B9" s="39"/>
      <c r="C9" s="39"/>
      <c r="D9" s="39" t="s">
        <v>138</v>
      </c>
      <c r="E9" s="39"/>
      <c r="F9" s="24">
        <v>685</v>
      </c>
      <c r="G9" s="24"/>
      <c r="H9" s="24">
        <v>720</v>
      </c>
      <c r="I9" s="14"/>
    </row>
    <row r="10" spans="1:11" x14ac:dyDescent="0.25">
      <c r="A10" s="1"/>
      <c r="B10" s="39"/>
      <c r="C10" s="39"/>
      <c r="D10" s="39" t="s">
        <v>6</v>
      </c>
      <c r="E10" s="39"/>
      <c r="F10" s="21">
        <v>1847.25</v>
      </c>
      <c r="G10" s="21">
        <v>2000</v>
      </c>
      <c r="H10" s="21">
        <v>2059.75</v>
      </c>
      <c r="I10" s="14"/>
      <c r="K10" t="s">
        <v>71</v>
      </c>
    </row>
    <row r="11" spans="1:11" x14ac:dyDescent="0.25">
      <c r="A11" s="1"/>
      <c r="B11" s="39"/>
      <c r="C11" s="39" t="s">
        <v>7</v>
      </c>
      <c r="D11" s="39"/>
      <c r="E11" s="39"/>
      <c r="F11" s="26">
        <f>ROUND(SUM(F7:F10),5)</f>
        <v>20555.73</v>
      </c>
      <c r="G11" s="26">
        <f>ROUND(SUM(G7:G10),5)</f>
        <v>15000</v>
      </c>
      <c r="H11" s="26">
        <f>ROUND(SUM(H7:H10),5)</f>
        <v>17239.25</v>
      </c>
      <c r="I11" s="14"/>
    </row>
    <row r="12" spans="1:11" x14ac:dyDescent="0.25">
      <c r="A12" s="1"/>
      <c r="B12" s="39"/>
      <c r="C12" s="39" t="s">
        <v>8</v>
      </c>
      <c r="D12" s="39"/>
      <c r="E12" s="39"/>
      <c r="F12" s="24"/>
      <c r="G12" s="24"/>
      <c r="H12" s="26" t="s">
        <v>71</v>
      </c>
      <c r="I12" s="14"/>
    </row>
    <row r="13" spans="1:11" x14ac:dyDescent="0.25">
      <c r="A13" s="1"/>
      <c r="B13" s="39"/>
      <c r="C13" s="39"/>
      <c r="D13" s="39" t="s">
        <v>81</v>
      </c>
      <c r="E13" s="39"/>
      <c r="F13" s="24"/>
      <c r="G13" s="24"/>
      <c r="H13" s="24"/>
      <c r="I13" s="14"/>
    </row>
    <row r="14" spans="1:11" x14ac:dyDescent="0.25">
      <c r="A14" s="1"/>
      <c r="B14" s="39"/>
      <c r="C14" s="39"/>
      <c r="D14" s="39" t="s">
        <v>9</v>
      </c>
      <c r="E14" s="39"/>
      <c r="F14" s="24">
        <v>856.1</v>
      </c>
      <c r="G14" s="24"/>
      <c r="H14" s="24">
        <v>456</v>
      </c>
      <c r="I14" s="14"/>
    </row>
    <row r="15" spans="1:11" x14ac:dyDescent="0.25">
      <c r="A15" s="1"/>
      <c r="B15" s="39"/>
      <c r="C15" s="39"/>
      <c r="D15" s="39" t="s">
        <v>40</v>
      </c>
      <c r="E15" s="39"/>
      <c r="F15" s="24">
        <v>22</v>
      </c>
      <c r="G15" s="24"/>
      <c r="H15" s="24">
        <v>70</v>
      </c>
      <c r="I15" s="14"/>
    </row>
    <row r="16" spans="1:11" x14ac:dyDescent="0.25">
      <c r="A16" s="1"/>
      <c r="B16" s="39"/>
      <c r="C16" s="39"/>
      <c r="D16" s="39" t="s">
        <v>86</v>
      </c>
      <c r="E16" s="39"/>
      <c r="F16" s="21">
        <v>4799.2</v>
      </c>
      <c r="G16" s="21">
        <v>4500</v>
      </c>
      <c r="H16" s="21">
        <v>4335</v>
      </c>
      <c r="I16" s="14"/>
    </row>
    <row r="17" spans="1:9" x14ac:dyDescent="0.25">
      <c r="A17" s="1"/>
      <c r="B17" s="39"/>
      <c r="C17" s="39" t="s">
        <v>10</v>
      </c>
      <c r="D17" s="39"/>
      <c r="E17" s="39"/>
      <c r="F17" s="26">
        <f>ROUND(SUM(F12:F16),5)</f>
        <v>5677.3</v>
      </c>
      <c r="G17" s="26">
        <f>ROUND(SUM(G12:G16),5)</f>
        <v>4500</v>
      </c>
      <c r="H17" s="26">
        <f>ROUND(SUM(H12:H16),5)</f>
        <v>4861</v>
      </c>
      <c r="I17" s="14"/>
    </row>
    <row r="18" spans="1:9" x14ac:dyDescent="0.25">
      <c r="A18" s="1"/>
      <c r="B18" s="39"/>
      <c r="C18" s="39" t="s">
        <v>11</v>
      </c>
      <c r="D18" s="39"/>
      <c r="E18" s="39"/>
      <c r="F18" s="24"/>
      <c r="G18" s="24"/>
      <c r="H18" s="24"/>
      <c r="I18" s="14"/>
    </row>
    <row r="19" spans="1:9" x14ac:dyDescent="0.25">
      <c r="A19" s="1"/>
      <c r="B19" s="39"/>
      <c r="C19" s="39"/>
      <c r="D19" s="39" t="s">
        <v>12</v>
      </c>
      <c r="E19" s="39"/>
      <c r="F19" s="44">
        <v>15420</v>
      </c>
      <c r="G19" s="36">
        <v>17000</v>
      </c>
      <c r="H19" s="36">
        <v>17525</v>
      </c>
      <c r="I19" s="14"/>
    </row>
    <row r="20" spans="1:9" x14ac:dyDescent="0.25">
      <c r="A20" s="1"/>
      <c r="B20" s="39"/>
      <c r="C20" s="39"/>
      <c r="D20" s="39" t="s">
        <v>133</v>
      </c>
      <c r="E20" s="39"/>
      <c r="F20" s="21">
        <v>77</v>
      </c>
      <c r="G20" s="21"/>
      <c r="H20" s="21">
        <v>15</v>
      </c>
      <c r="I20" s="14"/>
    </row>
    <row r="21" spans="1:9" x14ac:dyDescent="0.25">
      <c r="A21" s="1"/>
      <c r="B21" s="39"/>
      <c r="C21" s="39" t="s">
        <v>14</v>
      </c>
      <c r="D21" s="39"/>
      <c r="E21" s="39"/>
      <c r="F21" s="26">
        <f>SUM(F19:F20)</f>
        <v>15497</v>
      </c>
      <c r="G21" s="26">
        <f t="shared" ref="G21:H21" si="0">SUM(G19:G20)</f>
        <v>17000</v>
      </c>
      <c r="H21" s="26">
        <f t="shared" si="0"/>
        <v>17540</v>
      </c>
      <c r="I21" s="14"/>
    </row>
    <row r="22" spans="1:9" x14ac:dyDescent="0.25">
      <c r="A22" s="1"/>
      <c r="B22" s="39"/>
      <c r="C22" s="39" t="s">
        <v>15</v>
      </c>
      <c r="D22" s="39"/>
      <c r="E22" s="39"/>
      <c r="F22" s="24">
        <v>135</v>
      </c>
      <c r="G22" s="24"/>
      <c r="H22" s="24">
        <v>170</v>
      </c>
      <c r="I22" s="14"/>
    </row>
    <row r="23" spans="1:9" x14ac:dyDescent="0.25">
      <c r="A23" s="1"/>
      <c r="B23" s="39"/>
      <c r="C23" s="39" t="s">
        <v>84</v>
      </c>
      <c r="D23" s="39"/>
      <c r="E23" s="39"/>
      <c r="F23" s="24"/>
      <c r="G23" s="24"/>
      <c r="H23" s="24"/>
      <c r="I23" s="14"/>
    </row>
    <row r="24" spans="1:9" x14ac:dyDescent="0.25">
      <c r="A24" s="1"/>
      <c r="B24" s="39"/>
      <c r="C24" s="39"/>
      <c r="D24" s="39" t="s">
        <v>85</v>
      </c>
      <c r="E24" s="39"/>
      <c r="F24" s="36">
        <v>5425</v>
      </c>
      <c r="G24" s="36">
        <v>5000</v>
      </c>
      <c r="H24" s="36">
        <v>5210</v>
      </c>
      <c r="I24" s="14"/>
    </row>
    <row r="25" spans="1:9" x14ac:dyDescent="0.25">
      <c r="A25" s="1"/>
      <c r="B25" s="39"/>
      <c r="C25" s="39" t="s">
        <v>16</v>
      </c>
      <c r="D25" s="39"/>
      <c r="E25" s="39"/>
      <c r="F25" s="24" t="s">
        <v>71</v>
      </c>
      <c r="G25" s="24" t="s">
        <v>71</v>
      </c>
      <c r="H25" s="24" t="s">
        <v>71</v>
      </c>
      <c r="I25" s="14"/>
    </row>
    <row r="26" spans="1:9" x14ac:dyDescent="0.25">
      <c r="A26" s="1"/>
      <c r="B26" s="39"/>
      <c r="C26" s="39"/>
      <c r="D26" s="39" t="s">
        <v>134</v>
      </c>
      <c r="E26" s="39"/>
      <c r="F26" s="24">
        <v>1442</v>
      </c>
      <c r="G26" s="24">
        <v>741</v>
      </c>
      <c r="H26" s="24"/>
      <c r="I26" s="14"/>
    </row>
    <row r="27" spans="1:9" x14ac:dyDescent="0.25">
      <c r="A27" s="1"/>
      <c r="B27" s="39"/>
      <c r="C27" s="39"/>
      <c r="D27" s="39" t="s">
        <v>135</v>
      </c>
      <c r="E27" s="39"/>
      <c r="F27" s="24">
        <v>100</v>
      </c>
      <c r="G27" s="24"/>
      <c r="H27" s="24"/>
      <c r="I27" s="14"/>
    </row>
    <row r="28" spans="1:9" x14ac:dyDescent="0.25">
      <c r="A28" s="1"/>
      <c r="B28" s="39"/>
      <c r="C28" s="39"/>
      <c r="D28" s="39" t="s">
        <v>72</v>
      </c>
      <c r="E28" s="40"/>
      <c r="F28" s="23">
        <v>5591</v>
      </c>
      <c r="G28" s="23">
        <v>5200</v>
      </c>
      <c r="H28" s="24">
        <v>4552</v>
      </c>
      <c r="I28" s="14"/>
    </row>
    <row r="29" spans="1:9" x14ac:dyDescent="0.25">
      <c r="A29" s="1"/>
      <c r="B29" s="39"/>
      <c r="C29" s="39"/>
      <c r="D29" s="39" t="s">
        <v>17</v>
      </c>
      <c r="E29" s="39"/>
      <c r="F29" s="23">
        <v>7530</v>
      </c>
      <c r="G29" s="23">
        <v>6800</v>
      </c>
      <c r="H29" s="24">
        <v>6780</v>
      </c>
      <c r="I29" s="14"/>
    </row>
    <row r="30" spans="1:9" x14ac:dyDescent="0.25">
      <c r="A30" s="1"/>
      <c r="B30" s="39"/>
      <c r="C30" s="39"/>
      <c r="D30" s="39" t="s">
        <v>123</v>
      </c>
      <c r="E30" s="39"/>
      <c r="F30" s="23"/>
      <c r="G30" s="23"/>
      <c r="H30" s="24" t="s">
        <v>71</v>
      </c>
      <c r="I30" s="14"/>
    </row>
    <row r="31" spans="1:9" x14ac:dyDescent="0.25">
      <c r="A31" s="1"/>
      <c r="B31" s="39"/>
      <c r="C31" s="39"/>
      <c r="D31" s="39" t="s">
        <v>18</v>
      </c>
      <c r="E31" s="39"/>
      <c r="F31" s="23">
        <v>21892</v>
      </c>
      <c r="G31" s="23">
        <v>21000</v>
      </c>
      <c r="H31" s="24">
        <v>17149.43</v>
      </c>
      <c r="I31" s="14"/>
    </row>
    <row r="32" spans="1:9" x14ac:dyDescent="0.25">
      <c r="A32" s="1"/>
      <c r="B32" s="39"/>
      <c r="C32" s="39"/>
      <c r="D32" s="39" t="s">
        <v>124</v>
      </c>
      <c r="E32" s="39"/>
      <c r="F32" s="23">
        <v>32</v>
      </c>
      <c r="G32" s="23"/>
      <c r="H32" s="24">
        <v>23</v>
      </c>
      <c r="I32" s="14"/>
    </row>
    <row r="33" spans="1:9" x14ac:dyDescent="0.25">
      <c r="A33" s="1"/>
      <c r="B33" s="39"/>
      <c r="C33" s="39"/>
      <c r="D33" s="39" t="s">
        <v>19</v>
      </c>
      <c r="E33" s="39"/>
      <c r="F33" s="23">
        <v>550</v>
      </c>
      <c r="G33" s="23">
        <v>1600</v>
      </c>
      <c r="H33" s="24">
        <v>1530</v>
      </c>
      <c r="I33" s="14"/>
    </row>
    <row r="34" spans="1:9" x14ac:dyDescent="0.25">
      <c r="A34" s="1"/>
      <c r="B34" s="39"/>
      <c r="C34" s="39"/>
      <c r="D34" s="39" t="s">
        <v>20</v>
      </c>
      <c r="E34" s="39"/>
      <c r="F34" s="23">
        <v>1980</v>
      </c>
      <c r="G34" s="23">
        <v>2600</v>
      </c>
      <c r="H34" s="24">
        <v>2176</v>
      </c>
      <c r="I34" s="14"/>
    </row>
    <row r="35" spans="1:9" x14ac:dyDescent="0.25">
      <c r="A35" s="1"/>
      <c r="B35" s="39"/>
      <c r="C35" s="39"/>
      <c r="D35" s="39" t="s">
        <v>137</v>
      </c>
      <c r="E35" s="39"/>
      <c r="F35" s="23">
        <f>628+1024.25</f>
        <v>1652.25</v>
      </c>
      <c r="G35" s="23">
        <v>1000</v>
      </c>
      <c r="H35" s="24">
        <f>409+170</f>
        <v>579</v>
      </c>
      <c r="I35" s="14"/>
    </row>
    <row r="36" spans="1:9" x14ac:dyDescent="0.25">
      <c r="A36" s="1"/>
      <c r="B36" s="39"/>
      <c r="C36" s="39"/>
      <c r="D36" s="39" t="s">
        <v>22</v>
      </c>
      <c r="E36" s="39"/>
      <c r="F36" s="25">
        <v>24212</v>
      </c>
      <c r="G36" s="25">
        <v>30000</v>
      </c>
      <c r="H36" s="21">
        <v>30638</v>
      </c>
      <c r="I36" s="14"/>
    </row>
    <row r="37" spans="1:9" x14ac:dyDescent="0.25">
      <c r="A37" s="1"/>
      <c r="B37" s="39"/>
      <c r="C37" s="39" t="s">
        <v>23</v>
      </c>
      <c r="D37" s="39"/>
      <c r="E37" s="39"/>
      <c r="F37" s="27">
        <f>SUM(F26:F36)</f>
        <v>64981.25</v>
      </c>
      <c r="G37" s="27">
        <f>SUM(G26:G36)</f>
        <v>68941</v>
      </c>
      <c r="H37" s="27">
        <f>SUM(H26:H36)</f>
        <v>63427.43</v>
      </c>
      <c r="I37" s="14"/>
    </row>
    <row r="38" spans="1:9" x14ac:dyDescent="0.25">
      <c r="A38" s="1"/>
      <c r="B38" s="39" t="s">
        <v>24</v>
      </c>
      <c r="C38" s="39"/>
      <c r="D38" s="39"/>
      <c r="E38" s="39"/>
      <c r="F38" s="27">
        <f>+F37+F22+F21+F17+F11+F24+F6</f>
        <v>112272.6</v>
      </c>
      <c r="G38" s="27">
        <f>+G37+G22+G21+G17+G11+G24+G6</f>
        <v>110444</v>
      </c>
      <c r="H38" s="27">
        <f>+H37+H22+H21+H17+H11+H24+H6</f>
        <v>108451.54999999999</v>
      </c>
      <c r="I38" s="14"/>
    </row>
    <row r="39" spans="1:9" x14ac:dyDescent="0.25">
      <c r="A39" s="1" t="s">
        <v>71</v>
      </c>
      <c r="B39" s="39"/>
      <c r="C39" s="39"/>
      <c r="D39" s="39"/>
      <c r="E39" s="39"/>
      <c r="F39" s="24">
        <f>-112272.7+F38</f>
        <v>-9.9999999991268851E-2</v>
      </c>
      <c r="G39" s="24" t="s">
        <v>71</v>
      </c>
      <c r="H39" s="6">
        <f>108451.55-H38</f>
        <v>0</v>
      </c>
      <c r="I39" s="14"/>
    </row>
    <row r="40" spans="1:9" x14ac:dyDescent="0.25">
      <c r="A40" s="1"/>
      <c r="B40" s="39" t="s">
        <v>25</v>
      </c>
      <c r="C40" s="39"/>
      <c r="D40" s="39"/>
      <c r="E40" s="39"/>
      <c r="F40" s="24" t="s">
        <v>71</v>
      </c>
      <c r="G40" s="24"/>
      <c r="H40" s="24" t="s">
        <v>71</v>
      </c>
      <c r="I40" s="14"/>
    </row>
    <row r="41" spans="1:9" x14ac:dyDescent="0.25">
      <c r="A41" s="1"/>
      <c r="B41" s="39"/>
      <c r="C41" s="39" t="s">
        <v>26</v>
      </c>
      <c r="D41" s="39"/>
      <c r="E41" s="39"/>
      <c r="F41" s="24"/>
      <c r="G41" s="24"/>
      <c r="H41" s="24"/>
      <c r="I41" s="14"/>
    </row>
    <row r="42" spans="1:9" x14ac:dyDescent="0.25">
      <c r="A42" s="1"/>
      <c r="B42" s="39"/>
      <c r="C42" s="39"/>
      <c r="D42" s="39" t="s">
        <v>69</v>
      </c>
      <c r="E42" s="39"/>
      <c r="F42" s="24">
        <v>281.64999999999998</v>
      </c>
      <c r="G42" s="24">
        <v>150</v>
      </c>
      <c r="H42" s="24">
        <v>-35.78</v>
      </c>
      <c r="I42" s="14"/>
    </row>
    <row r="43" spans="1:9" x14ac:dyDescent="0.25">
      <c r="A43" s="1"/>
      <c r="B43" s="39"/>
      <c r="C43" s="39"/>
      <c r="D43" s="39" t="s">
        <v>68</v>
      </c>
      <c r="E43" s="39"/>
      <c r="F43" s="24"/>
      <c r="G43" s="24"/>
      <c r="H43" s="24">
        <v>200</v>
      </c>
      <c r="I43" s="14"/>
    </row>
    <row r="44" spans="1:9" x14ac:dyDescent="0.25">
      <c r="A44" s="1"/>
      <c r="B44" s="39"/>
      <c r="C44" s="39"/>
      <c r="D44" s="39" t="s">
        <v>28</v>
      </c>
      <c r="E44" s="39"/>
      <c r="F44" s="24"/>
      <c r="G44" s="24"/>
      <c r="H44" s="24">
        <v>873.78</v>
      </c>
      <c r="I44" s="14"/>
    </row>
    <row r="45" spans="1:9" x14ac:dyDescent="0.25">
      <c r="A45" s="1"/>
      <c r="B45" s="39"/>
      <c r="C45" s="39"/>
      <c r="D45" s="39" t="s">
        <v>67</v>
      </c>
      <c r="E45" s="39"/>
      <c r="F45" s="24"/>
      <c r="G45" s="24"/>
      <c r="H45" s="24"/>
      <c r="I45" s="14"/>
    </row>
    <row r="46" spans="1:9" x14ac:dyDescent="0.25">
      <c r="A46" s="1"/>
      <c r="B46" s="39"/>
      <c r="C46" s="39"/>
      <c r="D46" s="39" t="s">
        <v>27</v>
      </c>
      <c r="E46" s="39"/>
      <c r="F46" s="24"/>
      <c r="G46" s="24"/>
      <c r="H46" s="24"/>
      <c r="I46" s="14"/>
    </row>
    <row r="47" spans="1:9" x14ac:dyDescent="0.25">
      <c r="A47" s="1"/>
      <c r="B47" s="39"/>
      <c r="C47" s="39"/>
      <c r="D47" s="39" t="s">
        <v>29</v>
      </c>
      <c r="E47" s="39"/>
      <c r="F47" s="24">
        <v>899.83</v>
      </c>
      <c r="G47" s="24">
        <v>1200</v>
      </c>
      <c r="H47" s="24">
        <v>1078</v>
      </c>
      <c r="I47" s="14"/>
    </row>
    <row r="48" spans="1:9" x14ac:dyDescent="0.25">
      <c r="A48" s="1"/>
      <c r="B48" s="39"/>
      <c r="C48" s="39"/>
      <c r="D48" s="39" t="s">
        <v>2</v>
      </c>
      <c r="E48" s="39"/>
      <c r="F48" s="24" t="s">
        <v>71</v>
      </c>
      <c r="G48" s="24"/>
      <c r="H48" s="24">
        <v>0</v>
      </c>
      <c r="I48" s="14"/>
    </row>
    <row r="49" spans="1:11" x14ac:dyDescent="0.25">
      <c r="A49" s="1"/>
      <c r="B49" s="39"/>
      <c r="C49" s="39"/>
      <c r="D49" s="39" t="s">
        <v>30</v>
      </c>
      <c r="E49" s="39"/>
      <c r="F49" s="24">
        <v>304.17</v>
      </c>
      <c r="G49" s="24">
        <v>700</v>
      </c>
      <c r="H49" s="24">
        <v>441.89</v>
      </c>
      <c r="I49" s="14"/>
    </row>
    <row r="50" spans="1:11" x14ac:dyDescent="0.25">
      <c r="A50" s="1"/>
      <c r="B50" s="39"/>
      <c r="C50" s="39"/>
      <c r="D50" s="39" t="s">
        <v>127</v>
      </c>
      <c r="E50" s="39"/>
      <c r="F50" s="24">
        <v>0</v>
      </c>
      <c r="G50" s="24">
        <v>200</v>
      </c>
      <c r="H50" s="24"/>
      <c r="I50" s="14"/>
    </row>
    <row r="51" spans="1:11" x14ac:dyDescent="0.25">
      <c r="A51" s="1"/>
      <c r="B51" s="39"/>
      <c r="C51" s="39"/>
      <c r="D51" s="39" t="s">
        <v>31</v>
      </c>
      <c r="E51" s="39"/>
      <c r="F51" s="24">
        <v>1697.09</v>
      </c>
      <c r="G51" s="24">
        <v>1000</v>
      </c>
      <c r="H51" s="24">
        <v>973.49</v>
      </c>
      <c r="I51" s="14"/>
    </row>
    <row r="52" spans="1:11" x14ac:dyDescent="0.25">
      <c r="A52" s="1"/>
      <c r="B52" s="39"/>
      <c r="C52" s="39"/>
      <c r="D52" s="39" t="s">
        <v>125</v>
      </c>
      <c r="E52" s="39"/>
      <c r="F52" s="24">
        <v>447.89</v>
      </c>
      <c r="G52" s="24">
        <v>420</v>
      </c>
      <c r="H52" s="24">
        <v>95.11</v>
      </c>
      <c r="I52" s="14"/>
    </row>
    <row r="53" spans="1:11" x14ac:dyDescent="0.25">
      <c r="A53" s="1"/>
      <c r="B53" s="39"/>
      <c r="C53" s="39"/>
      <c r="D53" s="39" t="s">
        <v>78</v>
      </c>
      <c r="E53" s="39"/>
      <c r="F53" s="24"/>
      <c r="G53" s="24"/>
      <c r="H53" s="24">
        <v>0</v>
      </c>
      <c r="I53" s="14"/>
    </row>
    <row r="54" spans="1:11" x14ac:dyDescent="0.25">
      <c r="A54" s="1"/>
      <c r="B54" s="39"/>
      <c r="C54" s="39"/>
      <c r="D54" s="39" t="s">
        <v>32</v>
      </c>
      <c r="E54" s="39"/>
      <c r="F54" s="24">
        <v>8524.2199999999993</v>
      </c>
      <c r="G54" s="24">
        <v>3300</v>
      </c>
      <c r="H54" s="38">
        <v>3592.88</v>
      </c>
      <c r="I54" s="14"/>
    </row>
    <row r="55" spans="1:11" x14ac:dyDescent="0.25">
      <c r="A55" s="1"/>
      <c r="B55" s="39"/>
      <c r="C55" s="39"/>
      <c r="D55" s="39" t="s">
        <v>33</v>
      </c>
      <c r="E55" s="39"/>
      <c r="F55" s="36">
        <v>6211.67</v>
      </c>
      <c r="G55" s="36">
        <v>600</v>
      </c>
      <c r="H55" s="36">
        <v>5261.92</v>
      </c>
      <c r="I55" s="14"/>
    </row>
    <row r="56" spans="1:11" x14ac:dyDescent="0.25">
      <c r="A56" s="1"/>
      <c r="B56" s="39"/>
      <c r="C56" s="39"/>
      <c r="D56" s="39" t="s">
        <v>113</v>
      </c>
      <c r="E56" s="39"/>
      <c r="F56" s="24"/>
      <c r="G56" s="24"/>
      <c r="H56" s="24"/>
      <c r="I56" s="14"/>
    </row>
    <row r="57" spans="1:11" x14ac:dyDescent="0.25">
      <c r="A57" s="1"/>
      <c r="B57" s="39"/>
      <c r="C57" s="39"/>
      <c r="D57" s="39"/>
      <c r="E57" s="39" t="s">
        <v>116</v>
      </c>
      <c r="F57" s="24"/>
      <c r="G57" s="24"/>
      <c r="H57" s="24"/>
      <c r="I57" s="14"/>
    </row>
    <row r="58" spans="1:11" x14ac:dyDescent="0.25">
      <c r="A58" s="1"/>
      <c r="B58" s="39"/>
      <c r="C58" s="39"/>
      <c r="D58" s="39"/>
      <c r="E58" s="39" t="s">
        <v>117</v>
      </c>
      <c r="F58" s="24"/>
      <c r="G58" s="24"/>
      <c r="H58" s="24"/>
      <c r="I58" s="14"/>
    </row>
    <row r="59" spans="1:11" x14ac:dyDescent="0.25">
      <c r="A59" s="1"/>
      <c r="B59" s="39"/>
      <c r="C59" s="39"/>
      <c r="D59" s="39"/>
      <c r="E59" s="39" t="s">
        <v>112</v>
      </c>
      <c r="F59" s="24">
        <v>610.05999999999995</v>
      </c>
      <c r="G59" s="24">
        <v>800</v>
      </c>
      <c r="H59" s="24">
        <v>610.05999999999995</v>
      </c>
      <c r="I59" s="14"/>
    </row>
    <row r="60" spans="1:11" x14ac:dyDescent="0.25">
      <c r="A60" s="1"/>
      <c r="B60" s="39"/>
      <c r="C60" s="39"/>
      <c r="D60" s="39"/>
      <c r="E60" s="39" t="s">
        <v>115</v>
      </c>
      <c r="F60" s="21">
        <v>186.89</v>
      </c>
      <c r="G60" s="21">
        <v>200</v>
      </c>
      <c r="H60" s="21">
        <v>175.89</v>
      </c>
      <c r="I60" s="14"/>
    </row>
    <row r="61" spans="1:11" x14ac:dyDescent="0.25">
      <c r="A61" s="1"/>
      <c r="B61" s="39"/>
      <c r="C61" s="39" t="s">
        <v>34</v>
      </c>
      <c r="D61" s="39"/>
      <c r="E61" s="39"/>
      <c r="F61" s="26">
        <f>SUM(F42:F60)</f>
        <v>19163.469999999998</v>
      </c>
      <c r="G61" s="26">
        <f>SUM(G42:G60)</f>
        <v>8570</v>
      </c>
      <c r="H61" s="26">
        <f>SUM(H42:H60)</f>
        <v>13267.24</v>
      </c>
      <c r="I61" s="14" t="s">
        <v>71</v>
      </c>
    </row>
    <row r="62" spans="1:11" x14ac:dyDescent="0.25">
      <c r="A62" s="1"/>
      <c r="B62" s="39"/>
      <c r="C62" s="39" t="s">
        <v>35</v>
      </c>
      <c r="D62" s="39"/>
      <c r="E62" s="39"/>
      <c r="F62" s="24"/>
      <c r="G62" s="24"/>
      <c r="H62" s="24" t="s">
        <v>71</v>
      </c>
      <c r="I62" s="14"/>
    </row>
    <row r="63" spans="1:11" x14ac:dyDescent="0.25">
      <c r="A63" s="1"/>
      <c r="B63" s="39"/>
      <c r="C63" s="39"/>
      <c r="D63" s="39" t="s">
        <v>36</v>
      </c>
      <c r="E63" s="39"/>
      <c r="F63" s="24">
        <v>340.27</v>
      </c>
      <c r="G63" s="24">
        <v>700</v>
      </c>
      <c r="H63" s="24">
        <v>651.95000000000005</v>
      </c>
      <c r="I63" s="14"/>
      <c r="K63" s="18" t="s">
        <v>71</v>
      </c>
    </row>
    <row r="64" spans="1:11" x14ac:dyDescent="0.25">
      <c r="A64" s="1"/>
      <c r="B64" s="39"/>
      <c r="C64" s="39"/>
      <c r="D64" s="39" t="s">
        <v>47</v>
      </c>
      <c r="E64" s="39"/>
      <c r="F64" s="21">
        <v>334.39</v>
      </c>
      <c r="G64" s="21">
        <v>400</v>
      </c>
      <c r="H64" s="21">
        <v>399.8</v>
      </c>
      <c r="I64" s="14"/>
    </row>
    <row r="65" spans="1:9" x14ac:dyDescent="0.25">
      <c r="A65" s="1"/>
      <c r="B65" s="39"/>
      <c r="C65" s="39" t="s">
        <v>37</v>
      </c>
      <c r="D65" s="39"/>
      <c r="E65" s="39"/>
      <c r="F65" s="26">
        <f>ROUND(SUM(F62:F64),5)</f>
        <v>674.66</v>
      </c>
      <c r="G65" s="26">
        <f>ROUND(SUM(G62:G64),5)</f>
        <v>1100</v>
      </c>
      <c r="H65" s="26">
        <f>ROUND(SUM(H62:H64),5)</f>
        <v>1051.75</v>
      </c>
      <c r="I65" s="14"/>
    </row>
    <row r="66" spans="1:9" x14ac:dyDescent="0.25">
      <c r="A66" s="1"/>
      <c r="B66" s="39"/>
      <c r="C66" s="39" t="s">
        <v>38</v>
      </c>
      <c r="D66" s="39"/>
      <c r="E66" s="39"/>
      <c r="F66" s="24"/>
      <c r="G66" s="24"/>
      <c r="H66" s="24"/>
      <c r="I66" s="14"/>
    </row>
    <row r="67" spans="1:9" x14ac:dyDescent="0.25">
      <c r="A67" s="1"/>
      <c r="B67" s="39"/>
      <c r="C67" s="39"/>
      <c r="D67" s="39" t="s">
        <v>39</v>
      </c>
      <c r="E67" s="39"/>
      <c r="F67" s="24"/>
      <c r="G67" s="24"/>
      <c r="H67" s="24"/>
      <c r="I67" s="14"/>
    </row>
    <row r="68" spans="1:9" x14ac:dyDescent="0.25">
      <c r="A68" s="1"/>
      <c r="B68" s="39"/>
      <c r="C68" s="39"/>
      <c r="D68" s="39"/>
      <c r="E68" s="39" t="s">
        <v>9</v>
      </c>
      <c r="F68" s="24">
        <v>0</v>
      </c>
      <c r="G68" s="24">
        <v>0</v>
      </c>
      <c r="H68" s="24">
        <v>0</v>
      </c>
      <c r="I68" s="14"/>
    </row>
    <row r="69" spans="1:9" x14ac:dyDescent="0.25">
      <c r="A69" s="1"/>
      <c r="B69" s="39"/>
      <c r="C69" s="39"/>
      <c r="D69" s="39"/>
      <c r="E69" s="39" t="s">
        <v>130</v>
      </c>
      <c r="F69" s="24">
        <v>4861.21</v>
      </c>
      <c r="G69" s="24">
        <v>4640</v>
      </c>
      <c r="H69" s="24">
        <v>4408.8999999999996</v>
      </c>
      <c r="I69" s="14"/>
    </row>
    <row r="70" spans="1:9" x14ac:dyDescent="0.25">
      <c r="A70" s="1"/>
      <c r="B70" s="39"/>
      <c r="C70" s="39"/>
      <c r="D70" s="40" t="s">
        <v>27</v>
      </c>
      <c r="E70" s="39"/>
      <c r="F70" s="24">
        <v>0</v>
      </c>
      <c r="G70" s="24">
        <v>0</v>
      </c>
      <c r="H70" s="24"/>
      <c r="I70" s="14"/>
    </row>
    <row r="71" spans="1:9" x14ac:dyDescent="0.25">
      <c r="A71" s="1"/>
      <c r="B71" s="39"/>
      <c r="C71" s="39"/>
      <c r="D71" s="40" t="s">
        <v>138</v>
      </c>
      <c r="E71" s="39"/>
      <c r="F71" s="24">
        <v>620</v>
      </c>
      <c r="G71" s="24">
        <v>0</v>
      </c>
      <c r="H71" s="24">
        <v>300</v>
      </c>
      <c r="I71" s="14"/>
    </row>
    <row r="72" spans="1:9" x14ac:dyDescent="0.25">
      <c r="A72" s="1"/>
      <c r="B72" s="39"/>
      <c r="C72" s="39"/>
      <c r="D72" s="39" t="s">
        <v>40</v>
      </c>
      <c r="E72" s="39"/>
      <c r="F72" s="24"/>
      <c r="G72" s="24"/>
      <c r="H72" s="24"/>
      <c r="I72" s="14"/>
    </row>
    <row r="73" spans="1:9" x14ac:dyDescent="0.25">
      <c r="A73" s="1"/>
      <c r="B73" s="39"/>
      <c r="C73" s="39"/>
      <c r="D73" s="39"/>
      <c r="E73" s="39" t="s">
        <v>41</v>
      </c>
      <c r="F73" s="24">
        <f>930.9+1017.36</f>
        <v>1948.26</v>
      </c>
      <c r="G73" s="24">
        <v>0</v>
      </c>
      <c r="H73" s="24">
        <v>0</v>
      </c>
      <c r="I73" s="14"/>
    </row>
    <row r="74" spans="1:9" x14ac:dyDescent="0.25">
      <c r="A74" s="1"/>
      <c r="B74" s="39"/>
      <c r="C74" s="39"/>
      <c r="D74" s="39"/>
      <c r="E74" s="39" t="s">
        <v>28</v>
      </c>
      <c r="F74" s="24">
        <v>0</v>
      </c>
      <c r="G74" s="24">
        <v>250</v>
      </c>
      <c r="H74" s="24">
        <v>0</v>
      </c>
      <c r="I74" s="14"/>
    </row>
    <row r="75" spans="1:9" x14ac:dyDescent="0.25">
      <c r="A75" s="1"/>
      <c r="B75" s="39"/>
      <c r="C75" s="39"/>
      <c r="D75" s="39"/>
      <c r="E75" s="39" t="s">
        <v>126</v>
      </c>
      <c r="F75" s="24">
        <v>416.37</v>
      </c>
      <c r="G75" s="24">
        <v>750</v>
      </c>
      <c r="H75" s="24">
        <v>568.46</v>
      </c>
      <c r="I75" s="14"/>
    </row>
    <row r="76" spans="1:9" hidden="1" x14ac:dyDescent="0.25">
      <c r="A76" s="1"/>
      <c r="B76" s="39"/>
      <c r="C76" s="39"/>
      <c r="D76" s="39"/>
      <c r="E76" s="39" t="s">
        <v>74</v>
      </c>
      <c r="F76" s="24"/>
      <c r="G76" s="24"/>
      <c r="H76" s="24"/>
      <c r="I76" s="14"/>
    </row>
    <row r="77" spans="1:9" hidden="1" x14ac:dyDescent="0.25">
      <c r="A77" s="1"/>
      <c r="B77" s="39"/>
      <c r="C77" s="39"/>
      <c r="D77" s="39"/>
      <c r="E77" s="39" t="s">
        <v>79</v>
      </c>
      <c r="F77" s="24"/>
      <c r="G77" s="24"/>
      <c r="H77" s="24"/>
      <c r="I77" s="14"/>
    </row>
    <row r="78" spans="1:9" x14ac:dyDescent="0.25">
      <c r="A78" s="1"/>
      <c r="B78" s="39"/>
      <c r="C78" s="39"/>
      <c r="D78" s="39"/>
      <c r="E78" s="39" t="s">
        <v>42</v>
      </c>
      <c r="F78" s="24">
        <v>581.82000000000005</v>
      </c>
      <c r="G78" s="24">
        <v>1000</v>
      </c>
      <c r="H78" s="24">
        <v>1090.43</v>
      </c>
      <c r="I78" s="14"/>
    </row>
    <row r="79" spans="1:9" x14ac:dyDescent="0.25">
      <c r="A79" s="1"/>
      <c r="B79" s="39"/>
      <c r="C79" s="39"/>
      <c r="D79" s="39"/>
      <c r="E79" s="39" t="s">
        <v>43</v>
      </c>
      <c r="F79" s="21">
        <v>6021.75</v>
      </c>
      <c r="G79" s="21">
        <v>7400</v>
      </c>
      <c r="H79" s="21">
        <v>3414.37</v>
      </c>
      <c r="I79" s="14"/>
    </row>
    <row r="80" spans="1:9" x14ac:dyDescent="0.25">
      <c r="A80" s="1"/>
      <c r="B80" s="39"/>
      <c r="C80" s="39"/>
      <c r="D80" s="39" t="s">
        <v>44</v>
      </c>
      <c r="E80" s="39"/>
      <c r="F80" s="20">
        <f>SUM(F73:F79)</f>
        <v>8968.2000000000007</v>
      </c>
      <c r="G80" s="20">
        <f>SUM(G73:G79)</f>
        <v>9400</v>
      </c>
      <c r="H80" s="20">
        <f>SUM(H73:H79)</f>
        <v>5073.26</v>
      </c>
      <c r="I80" s="14"/>
    </row>
    <row r="81" spans="1:9" x14ac:dyDescent="0.25">
      <c r="A81" s="1"/>
      <c r="B81" s="39"/>
      <c r="C81" s="39" t="s">
        <v>45</v>
      </c>
      <c r="D81" s="39"/>
      <c r="E81" s="39"/>
      <c r="F81" s="26">
        <f t="shared" ref="F81:G81" si="1">F80+F69+F68+F71</f>
        <v>14449.41</v>
      </c>
      <c r="G81" s="26">
        <f t="shared" si="1"/>
        <v>14040</v>
      </c>
      <c r="H81" s="26">
        <f>H80+H69+H68+H71</f>
        <v>9782.16</v>
      </c>
      <c r="I81" s="14"/>
    </row>
    <row r="82" spans="1:9" x14ac:dyDescent="0.25">
      <c r="A82" s="1"/>
      <c r="B82" s="39"/>
      <c r="C82" s="39" t="s">
        <v>46</v>
      </c>
      <c r="D82" s="39"/>
      <c r="E82" s="39"/>
      <c r="F82" s="24"/>
      <c r="G82" s="24"/>
      <c r="H82" s="24"/>
      <c r="I82" s="14"/>
    </row>
    <row r="83" spans="1:9" x14ac:dyDescent="0.25">
      <c r="A83" s="1"/>
      <c r="B83" s="39"/>
      <c r="C83" s="39"/>
      <c r="D83" s="39" t="s">
        <v>6</v>
      </c>
      <c r="E83" s="39"/>
      <c r="F83" s="24"/>
      <c r="G83" s="24"/>
      <c r="H83" s="24"/>
      <c r="I83" s="14"/>
    </row>
    <row r="84" spans="1:9" x14ac:dyDescent="0.25">
      <c r="A84" s="1"/>
      <c r="B84" s="39"/>
      <c r="C84" s="39"/>
      <c r="D84" s="39"/>
      <c r="E84" s="39" t="s">
        <v>111</v>
      </c>
      <c r="F84" s="24">
        <v>0</v>
      </c>
      <c r="G84" s="24">
        <v>50</v>
      </c>
      <c r="H84" s="24"/>
      <c r="I84" s="14"/>
    </row>
    <row r="85" spans="1:9" x14ac:dyDescent="0.25">
      <c r="A85" s="1"/>
      <c r="B85" s="39"/>
      <c r="C85" s="39"/>
      <c r="D85" s="39"/>
      <c r="E85" s="39" t="s">
        <v>47</v>
      </c>
      <c r="F85" s="24">
        <v>8.0399999999999991</v>
      </c>
      <c r="G85" s="24">
        <v>33</v>
      </c>
      <c r="H85" s="24">
        <v>12.68</v>
      </c>
      <c r="I85" s="14"/>
    </row>
    <row r="86" spans="1:9" x14ac:dyDescent="0.25">
      <c r="A86" s="1"/>
      <c r="B86" s="39"/>
      <c r="C86" s="39"/>
      <c r="D86" s="39"/>
      <c r="E86" s="39" t="s">
        <v>42</v>
      </c>
      <c r="F86" s="24">
        <v>180.98</v>
      </c>
      <c r="G86" s="24">
        <v>100</v>
      </c>
      <c r="H86" s="24">
        <v>197.12</v>
      </c>
      <c r="I86" s="14"/>
    </row>
    <row r="87" spans="1:9" x14ac:dyDescent="0.25">
      <c r="A87" s="1"/>
      <c r="B87" s="39"/>
      <c r="C87" s="39"/>
      <c r="D87" s="39"/>
      <c r="E87" s="39" t="s">
        <v>48</v>
      </c>
      <c r="F87" s="21">
        <v>1364.24</v>
      </c>
      <c r="G87" s="21">
        <v>1020</v>
      </c>
      <c r="H87" s="21">
        <v>1020</v>
      </c>
      <c r="I87" s="14"/>
    </row>
    <row r="88" spans="1:9" x14ac:dyDescent="0.25">
      <c r="A88" s="1"/>
      <c r="B88" s="39"/>
      <c r="C88" s="39"/>
      <c r="D88" s="39" t="s">
        <v>49</v>
      </c>
      <c r="E88" s="39"/>
      <c r="F88" s="26">
        <f>ROUND(SUM(F83:F87),5)</f>
        <v>1553.26</v>
      </c>
      <c r="G88" s="26">
        <f>ROUND(SUM(G83:G87),5)</f>
        <v>1203</v>
      </c>
      <c r="H88" s="26">
        <f>ROUND(SUM(H83:H87),5)</f>
        <v>1229.8</v>
      </c>
      <c r="I88" s="14"/>
    </row>
    <row r="89" spans="1:9" x14ac:dyDescent="0.25">
      <c r="A89" s="1"/>
      <c r="B89" s="39"/>
      <c r="C89" s="39"/>
      <c r="D89" s="39" t="s">
        <v>84</v>
      </c>
      <c r="E89" s="39"/>
      <c r="F89" s="24"/>
      <c r="G89" s="24"/>
      <c r="H89" s="24"/>
      <c r="I89" s="14"/>
    </row>
    <row r="90" spans="1:9" x14ac:dyDescent="0.25">
      <c r="A90" s="1"/>
      <c r="B90" s="39"/>
      <c r="C90" s="39"/>
      <c r="D90" s="39"/>
      <c r="E90" s="39" t="s">
        <v>47</v>
      </c>
      <c r="F90" s="24">
        <v>140.54</v>
      </c>
      <c r="G90" s="24">
        <v>200</v>
      </c>
      <c r="H90" s="24">
        <v>179.22</v>
      </c>
      <c r="I90" s="14"/>
    </row>
    <row r="91" spans="1:9" x14ac:dyDescent="0.25">
      <c r="A91" s="1"/>
      <c r="B91" s="39"/>
      <c r="C91" s="39"/>
      <c r="D91" s="39"/>
      <c r="E91" s="39" t="s">
        <v>28</v>
      </c>
      <c r="F91" s="24">
        <v>9.39</v>
      </c>
      <c r="G91" s="24"/>
      <c r="H91" s="24">
        <v>81.510000000000005</v>
      </c>
      <c r="I91" s="14"/>
    </row>
    <row r="92" spans="1:9" x14ac:dyDescent="0.25">
      <c r="A92" s="1"/>
      <c r="B92" s="39"/>
      <c r="C92" s="39"/>
      <c r="D92" s="39"/>
      <c r="E92" s="39" t="s">
        <v>50</v>
      </c>
      <c r="F92" s="24">
        <v>5950</v>
      </c>
      <c r="G92" s="24">
        <v>7000</v>
      </c>
      <c r="H92" s="24">
        <v>8375</v>
      </c>
      <c r="I92" s="14"/>
    </row>
    <row r="93" spans="1:9" x14ac:dyDescent="0.25">
      <c r="A93" s="1"/>
      <c r="B93" s="39"/>
      <c r="C93" s="39"/>
      <c r="D93" s="39"/>
      <c r="E93" s="39" t="s">
        <v>51</v>
      </c>
      <c r="F93" s="24">
        <v>7815</v>
      </c>
      <c r="G93" s="24">
        <v>12050</v>
      </c>
      <c r="H93" s="24">
        <v>13200</v>
      </c>
      <c r="I93" s="14"/>
    </row>
    <row r="94" spans="1:9" x14ac:dyDescent="0.25">
      <c r="A94" s="1"/>
      <c r="B94" s="39"/>
      <c r="C94" s="39"/>
      <c r="D94" s="39"/>
      <c r="E94" s="39" t="s">
        <v>42</v>
      </c>
      <c r="F94" s="24">
        <v>764.03</v>
      </c>
      <c r="G94" s="24"/>
      <c r="H94" s="24">
        <v>367.73</v>
      </c>
      <c r="I94" s="14"/>
    </row>
    <row r="95" spans="1:9" ht="15.75" thickBot="1" x14ac:dyDescent="0.3">
      <c r="A95" s="1"/>
      <c r="B95" s="39"/>
      <c r="C95" s="39"/>
      <c r="D95" s="39"/>
      <c r="E95" s="39" t="s">
        <v>52</v>
      </c>
      <c r="F95" s="24">
        <f>5391.25+1087.65+2242.14</f>
        <v>8721.0399999999991</v>
      </c>
      <c r="G95" s="24">
        <v>9500</v>
      </c>
      <c r="H95" s="24">
        <f>3332.56+1133.95+2848.49</f>
        <v>7315</v>
      </c>
      <c r="I95" s="14"/>
    </row>
    <row r="96" spans="1:9" ht="15.75" thickBot="1" x14ac:dyDescent="0.3">
      <c r="A96" s="1"/>
      <c r="B96" s="39"/>
      <c r="C96" s="39"/>
      <c r="D96" s="39" t="s">
        <v>53</v>
      </c>
      <c r="E96" s="39"/>
      <c r="F96" s="29">
        <f>ROUND(SUM(F89:F95),5)</f>
        <v>23400</v>
      </c>
      <c r="G96" s="29">
        <f>ROUND(SUM(G89:G95),5)</f>
        <v>28750</v>
      </c>
      <c r="H96" s="29">
        <f>ROUND(SUM(H89:H95),5)</f>
        <v>29518.46</v>
      </c>
      <c r="I96" s="14" t="s">
        <v>71</v>
      </c>
    </row>
    <row r="97" spans="1:9" x14ac:dyDescent="0.25">
      <c r="A97" s="1"/>
      <c r="B97" s="39"/>
      <c r="C97" s="39" t="s">
        <v>54</v>
      </c>
      <c r="D97" s="39"/>
      <c r="E97" s="39"/>
      <c r="F97" s="8">
        <f>ROUND(F82+F88+F96,5)</f>
        <v>24953.26</v>
      </c>
      <c r="G97" s="26">
        <f>ROUND(G82+G88+G96,5)</f>
        <v>29953</v>
      </c>
      <c r="H97" s="26">
        <f>ROUND(H82+H88+H96,5)</f>
        <v>30748.26</v>
      </c>
      <c r="I97" s="14" t="s">
        <v>71</v>
      </c>
    </row>
    <row r="98" spans="1:9" x14ac:dyDescent="0.25">
      <c r="A98" s="1"/>
      <c r="B98" s="39"/>
      <c r="C98" s="39" t="s">
        <v>55</v>
      </c>
      <c r="D98" s="39"/>
      <c r="E98" s="39"/>
      <c r="F98" s="24"/>
      <c r="G98" s="24"/>
      <c r="H98" s="24" t="s">
        <v>71</v>
      </c>
      <c r="I98" s="14"/>
    </row>
    <row r="99" spans="1:9" x14ac:dyDescent="0.25">
      <c r="A99" s="1"/>
      <c r="B99" s="39"/>
      <c r="C99" s="39"/>
      <c r="D99" s="39" t="s">
        <v>80</v>
      </c>
      <c r="E99" s="39"/>
      <c r="F99" s="24"/>
      <c r="G99" s="24"/>
      <c r="H99" s="24">
        <v>-5</v>
      </c>
      <c r="I99" s="14"/>
    </row>
    <row r="100" spans="1:9" x14ac:dyDescent="0.25">
      <c r="A100" s="1"/>
      <c r="B100" s="39"/>
      <c r="C100" s="39"/>
      <c r="D100" s="39" t="s">
        <v>75</v>
      </c>
      <c r="E100" s="39"/>
      <c r="F100" s="24">
        <v>2.23</v>
      </c>
      <c r="G100" s="24">
        <v>0</v>
      </c>
      <c r="H100" s="24">
        <v>0</v>
      </c>
      <c r="I100" s="14"/>
    </row>
    <row r="101" spans="1:9" x14ac:dyDescent="0.25">
      <c r="A101" s="1"/>
      <c r="B101" s="39"/>
      <c r="C101" s="39"/>
      <c r="D101" s="39" t="s">
        <v>56</v>
      </c>
      <c r="E101" s="39"/>
      <c r="F101" s="21">
        <v>189</v>
      </c>
      <c r="G101" s="21">
        <v>1000</v>
      </c>
      <c r="H101" s="21">
        <v>908.62</v>
      </c>
      <c r="I101" s="14"/>
    </row>
    <row r="102" spans="1:9" x14ac:dyDescent="0.25">
      <c r="A102" s="1"/>
      <c r="B102" s="39"/>
      <c r="C102" s="39" t="s">
        <v>57</v>
      </c>
      <c r="D102" s="39"/>
      <c r="E102" s="39"/>
      <c r="F102" s="26">
        <f>SUM(F100:F101)</f>
        <v>191.23</v>
      </c>
      <c r="G102" s="26">
        <f>SUM(G100:G101)</f>
        <v>1000</v>
      </c>
      <c r="H102" s="26">
        <f>SUM(H99:H101)</f>
        <v>903.62</v>
      </c>
      <c r="I102" s="14"/>
    </row>
    <row r="103" spans="1:9" x14ac:dyDescent="0.25">
      <c r="A103" s="1"/>
      <c r="B103" s="39"/>
      <c r="C103" s="39" t="s">
        <v>58</v>
      </c>
      <c r="D103" s="39"/>
      <c r="E103" s="39"/>
      <c r="F103" s="24"/>
      <c r="G103" s="24"/>
      <c r="H103" s="24"/>
      <c r="I103" s="14"/>
    </row>
    <row r="104" spans="1:9" x14ac:dyDescent="0.25">
      <c r="A104" s="1"/>
      <c r="B104" s="39"/>
      <c r="C104" s="39"/>
      <c r="D104" s="39" t="s">
        <v>129</v>
      </c>
      <c r="E104" s="39"/>
      <c r="F104" s="24">
        <v>1148.75</v>
      </c>
      <c r="G104" s="24">
        <v>350</v>
      </c>
      <c r="H104" s="24"/>
      <c r="I104" s="14"/>
    </row>
    <row r="105" spans="1:9" x14ac:dyDescent="0.25">
      <c r="A105" s="1"/>
      <c r="B105" s="39"/>
      <c r="C105" s="39"/>
      <c r="D105" s="39" t="s">
        <v>60</v>
      </c>
      <c r="E105" s="39"/>
      <c r="F105" s="24">
        <v>0</v>
      </c>
      <c r="G105" s="24">
        <v>200</v>
      </c>
      <c r="H105" s="24">
        <v>206.1</v>
      </c>
      <c r="I105" s="14"/>
    </row>
    <row r="106" spans="1:9" x14ac:dyDescent="0.25">
      <c r="A106" s="1"/>
      <c r="B106" s="39"/>
      <c r="C106" s="39"/>
      <c r="D106" s="39" t="s">
        <v>88</v>
      </c>
      <c r="E106" s="39"/>
      <c r="F106" s="24">
        <v>235.24</v>
      </c>
      <c r="G106" s="24">
        <v>250</v>
      </c>
      <c r="H106" s="24">
        <v>163.31</v>
      </c>
      <c r="I106" s="14"/>
    </row>
    <row r="107" spans="1:9" x14ac:dyDescent="0.25">
      <c r="A107" s="1"/>
      <c r="B107" s="39"/>
      <c r="C107" s="39"/>
      <c r="D107" s="39" t="s">
        <v>89</v>
      </c>
      <c r="E107" s="39"/>
      <c r="F107" s="24">
        <v>0</v>
      </c>
      <c r="G107" s="24">
        <v>50</v>
      </c>
      <c r="H107" s="24"/>
      <c r="I107" s="14"/>
    </row>
    <row r="108" spans="1:9" x14ac:dyDescent="0.25">
      <c r="A108" s="1"/>
      <c r="B108" s="39"/>
      <c r="C108" s="39"/>
      <c r="D108" s="39" t="s">
        <v>59</v>
      </c>
      <c r="E108" s="39"/>
      <c r="F108" s="24">
        <v>473.23</v>
      </c>
      <c r="G108" s="24">
        <v>1200</v>
      </c>
      <c r="H108" s="24">
        <v>1114.3900000000001</v>
      </c>
      <c r="I108" s="14"/>
    </row>
    <row r="109" spans="1:9" x14ac:dyDescent="0.25">
      <c r="A109" s="1"/>
      <c r="B109" s="39"/>
      <c r="C109" s="39"/>
      <c r="D109" s="40" t="s">
        <v>90</v>
      </c>
      <c r="E109" s="40"/>
      <c r="F109" s="26">
        <v>379.68</v>
      </c>
      <c r="G109" s="26">
        <v>300</v>
      </c>
      <c r="H109" s="26">
        <v>582.79</v>
      </c>
      <c r="I109" s="14"/>
    </row>
    <row r="110" spans="1:9" x14ac:dyDescent="0.25">
      <c r="A110" s="1"/>
      <c r="B110" s="39"/>
      <c r="C110" s="39"/>
      <c r="D110" s="40" t="s">
        <v>91</v>
      </c>
      <c r="E110" s="40"/>
      <c r="F110" s="26">
        <v>841.2</v>
      </c>
      <c r="G110" s="26">
        <v>100</v>
      </c>
      <c r="H110" s="26">
        <v>0</v>
      </c>
      <c r="I110" s="14"/>
    </row>
    <row r="111" spans="1:9" x14ac:dyDescent="0.25">
      <c r="A111" s="1"/>
      <c r="B111" s="39"/>
      <c r="C111" s="39"/>
      <c r="D111" s="39" t="s">
        <v>110</v>
      </c>
      <c r="E111" s="39"/>
      <c r="F111" s="24"/>
      <c r="G111" s="24"/>
      <c r="H111" s="24"/>
      <c r="I111" s="14"/>
    </row>
    <row r="112" spans="1:9" x14ac:dyDescent="0.25">
      <c r="A112" s="1"/>
      <c r="B112" s="39"/>
      <c r="C112" s="39"/>
      <c r="D112" s="40" t="s">
        <v>93</v>
      </c>
      <c r="E112" s="40"/>
      <c r="F112" s="26">
        <v>0</v>
      </c>
      <c r="G112" s="26">
        <v>100</v>
      </c>
      <c r="H112" s="26"/>
      <c r="I112" s="14"/>
    </row>
    <row r="113" spans="1:9" x14ac:dyDescent="0.25">
      <c r="A113" s="1"/>
      <c r="B113" s="39"/>
      <c r="C113" s="39"/>
      <c r="D113" s="39" t="s">
        <v>94</v>
      </c>
      <c r="E113" s="39"/>
      <c r="F113" s="24">
        <v>76.69</v>
      </c>
      <c r="G113" s="24">
        <v>150</v>
      </c>
      <c r="H113" s="24">
        <v>0</v>
      </c>
      <c r="I113" s="14"/>
    </row>
    <row r="114" spans="1:9" x14ac:dyDescent="0.25">
      <c r="A114" s="1"/>
      <c r="B114" s="39"/>
      <c r="C114" s="39"/>
      <c r="D114" s="39" t="s">
        <v>61</v>
      </c>
      <c r="E114" s="39"/>
      <c r="F114" s="24">
        <v>10496</v>
      </c>
      <c r="G114" s="24">
        <v>10476</v>
      </c>
      <c r="H114" s="24">
        <v>10626.67</v>
      </c>
      <c r="I114" s="14"/>
    </row>
    <row r="115" spans="1:9" x14ac:dyDescent="0.25">
      <c r="A115" s="1"/>
      <c r="B115" s="39"/>
      <c r="C115" s="39"/>
      <c r="D115" s="39" t="s">
        <v>62</v>
      </c>
      <c r="E115" s="39"/>
      <c r="F115" s="24">
        <v>800</v>
      </c>
      <c r="G115" s="24">
        <v>1000</v>
      </c>
      <c r="H115" s="24">
        <v>800</v>
      </c>
      <c r="I115" s="14"/>
    </row>
    <row r="116" spans="1:9" x14ac:dyDescent="0.25">
      <c r="A116" s="1"/>
      <c r="B116" s="39"/>
      <c r="C116" s="39"/>
      <c r="D116" s="39" t="s">
        <v>96</v>
      </c>
      <c r="E116" s="39"/>
      <c r="F116" s="24">
        <v>1070.07</v>
      </c>
      <c r="G116" s="24">
        <v>1500</v>
      </c>
      <c r="H116" s="24">
        <v>924.66</v>
      </c>
      <c r="I116" s="14"/>
    </row>
    <row r="117" spans="1:9" x14ac:dyDescent="0.25">
      <c r="A117" s="1"/>
      <c r="B117" s="39"/>
      <c r="C117" s="39"/>
      <c r="D117" s="40" t="s">
        <v>97</v>
      </c>
      <c r="E117" s="40"/>
      <c r="F117" s="26">
        <v>33.5</v>
      </c>
      <c r="G117" s="26">
        <v>250</v>
      </c>
      <c r="H117" s="26">
        <v>252.62</v>
      </c>
      <c r="I117" s="14"/>
    </row>
    <row r="118" spans="1:9" x14ac:dyDescent="0.25">
      <c r="A118" s="1"/>
      <c r="B118" s="39"/>
      <c r="C118" s="39"/>
      <c r="D118" s="40" t="s">
        <v>98</v>
      </c>
      <c r="E118" s="40"/>
      <c r="F118" s="26">
        <v>0</v>
      </c>
      <c r="G118" s="26">
        <v>500</v>
      </c>
      <c r="H118" s="26">
        <v>256.58999999999997</v>
      </c>
      <c r="I118" s="14"/>
    </row>
    <row r="119" spans="1:9" x14ac:dyDescent="0.25">
      <c r="A119" s="1"/>
      <c r="B119" s="39"/>
      <c r="C119" s="39"/>
      <c r="D119" s="40" t="s">
        <v>132</v>
      </c>
      <c r="E119" s="40"/>
      <c r="F119" s="26">
        <v>139.44999999999999</v>
      </c>
      <c r="G119" s="26"/>
      <c r="H119" s="26"/>
      <c r="I119" s="14"/>
    </row>
    <row r="120" spans="1:9" x14ac:dyDescent="0.25">
      <c r="A120" s="1"/>
      <c r="B120" s="39"/>
      <c r="C120" s="39"/>
      <c r="D120" s="40" t="s">
        <v>99</v>
      </c>
      <c r="E120" s="40"/>
      <c r="F120" s="26">
        <v>940.71</v>
      </c>
      <c r="G120" s="26">
        <v>800</v>
      </c>
      <c r="H120" s="26">
        <v>771.32</v>
      </c>
      <c r="I120" s="14"/>
    </row>
    <row r="121" spans="1:9" x14ac:dyDescent="0.25">
      <c r="A121" s="1"/>
      <c r="B121" s="39"/>
      <c r="C121" s="39"/>
      <c r="D121" s="39" t="s">
        <v>63</v>
      </c>
      <c r="E121" s="39"/>
      <c r="F121" s="24">
        <v>1230</v>
      </c>
      <c r="G121" s="24">
        <v>1600</v>
      </c>
      <c r="H121" s="24">
        <v>1370</v>
      </c>
      <c r="I121" s="14"/>
    </row>
    <row r="122" spans="1:9" x14ac:dyDescent="0.25">
      <c r="A122" s="1"/>
      <c r="B122" s="39"/>
      <c r="C122" s="39"/>
      <c r="D122" s="39" t="s">
        <v>92</v>
      </c>
      <c r="E122" s="39"/>
      <c r="F122" s="24">
        <v>32.97</v>
      </c>
      <c r="G122" s="24">
        <v>100</v>
      </c>
      <c r="H122" s="24">
        <v>552.99</v>
      </c>
      <c r="I122" s="14"/>
    </row>
    <row r="123" spans="1:9" x14ac:dyDescent="0.25">
      <c r="A123" s="1"/>
      <c r="B123" s="39"/>
      <c r="C123" s="39"/>
      <c r="D123" s="39" t="s">
        <v>76</v>
      </c>
      <c r="E123" s="39"/>
      <c r="F123" s="24">
        <v>2211.89</v>
      </c>
      <c r="G123" s="24">
        <v>1250</v>
      </c>
      <c r="H123" s="24">
        <v>717.73</v>
      </c>
      <c r="I123" s="14"/>
    </row>
    <row r="124" spans="1:9" x14ac:dyDescent="0.25">
      <c r="A124" s="1"/>
      <c r="B124" s="39"/>
      <c r="C124" s="39"/>
      <c r="D124" s="40" t="s">
        <v>100</v>
      </c>
      <c r="E124" s="40"/>
      <c r="F124" s="26">
        <v>9612.43</v>
      </c>
      <c r="G124" s="26">
        <v>10800</v>
      </c>
      <c r="H124" s="26">
        <v>10725</v>
      </c>
      <c r="I124" s="14"/>
    </row>
    <row r="125" spans="1:9" x14ac:dyDescent="0.25">
      <c r="A125" s="1"/>
      <c r="B125" s="39"/>
      <c r="C125" s="39"/>
      <c r="D125" s="40" t="s">
        <v>101</v>
      </c>
      <c r="E125" s="40"/>
      <c r="F125" s="26">
        <v>0</v>
      </c>
      <c r="G125" s="26">
        <v>500</v>
      </c>
      <c r="H125" s="26"/>
      <c r="I125" s="14"/>
    </row>
    <row r="126" spans="1:9" x14ac:dyDescent="0.25">
      <c r="A126" s="1"/>
      <c r="B126" s="39"/>
      <c r="C126" s="39"/>
      <c r="D126" s="40" t="s">
        <v>102</v>
      </c>
      <c r="E126" s="40"/>
      <c r="F126" s="26">
        <v>984</v>
      </c>
      <c r="G126" s="26">
        <v>5500</v>
      </c>
      <c r="H126" s="26">
        <v>4661.5</v>
      </c>
      <c r="I126" s="14"/>
    </row>
    <row r="127" spans="1:9" x14ac:dyDescent="0.25">
      <c r="A127" s="1"/>
      <c r="B127" s="39"/>
      <c r="C127" s="39"/>
      <c r="D127" s="39" t="s">
        <v>103</v>
      </c>
      <c r="E127" s="39"/>
      <c r="F127" s="24">
        <v>3170.58</v>
      </c>
      <c r="G127" s="24">
        <v>2500</v>
      </c>
      <c r="H127" s="24">
        <v>3869.33</v>
      </c>
      <c r="I127" s="14"/>
    </row>
    <row r="128" spans="1:9" x14ac:dyDescent="0.25">
      <c r="A128" s="1"/>
      <c r="B128" s="39"/>
      <c r="C128" s="39"/>
      <c r="D128" s="39" t="s">
        <v>95</v>
      </c>
      <c r="E128" s="39"/>
      <c r="F128" s="24">
        <v>3848.13</v>
      </c>
      <c r="G128" s="24">
        <v>2800</v>
      </c>
      <c r="H128" s="24">
        <v>1610.74</v>
      </c>
      <c r="I128" s="14"/>
    </row>
    <row r="129" spans="1:10" x14ac:dyDescent="0.25">
      <c r="A129" s="1"/>
      <c r="B129" s="39"/>
      <c r="C129" s="39"/>
      <c r="D129" s="39" t="s">
        <v>87</v>
      </c>
      <c r="E129" s="39"/>
      <c r="F129" s="24">
        <v>21.73</v>
      </c>
      <c r="G129" s="24">
        <v>400</v>
      </c>
      <c r="H129" s="24">
        <v>245</v>
      </c>
      <c r="I129" s="14"/>
    </row>
    <row r="130" spans="1:10" x14ac:dyDescent="0.25">
      <c r="A130" s="1"/>
      <c r="B130" s="39"/>
      <c r="C130" s="39"/>
      <c r="D130" s="39" t="s">
        <v>104</v>
      </c>
      <c r="E130" s="39"/>
      <c r="F130" s="24">
        <v>67.86</v>
      </c>
      <c r="G130" s="24">
        <v>100</v>
      </c>
      <c r="H130" s="24">
        <v>69.59</v>
      </c>
      <c r="I130" s="14"/>
    </row>
    <row r="131" spans="1:10" x14ac:dyDescent="0.25">
      <c r="A131" s="1"/>
      <c r="B131" s="39"/>
      <c r="C131" s="39"/>
      <c r="D131" s="39" t="s">
        <v>64</v>
      </c>
      <c r="E131" s="39"/>
      <c r="F131" s="24">
        <v>5065.9799999999996</v>
      </c>
      <c r="G131" s="24">
        <v>9305</v>
      </c>
      <c r="H131" s="24">
        <v>4131.47</v>
      </c>
      <c r="I131" s="14"/>
    </row>
    <row r="132" spans="1:10" x14ac:dyDescent="0.25">
      <c r="A132" s="1"/>
      <c r="B132" s="39"/>
      <c r="C132" s="39"/>
      <c r="D132" s="39" t="s">
        <v>105</v>
      </c>
      <c r="E132" s="39"/>
      <c r="F132" s="24">
        <v>982.04</v>
      </c>
      <c r="G132" s="24">
        <v>1200</v>
      </c>
      <c r="H132" s="24">
        <v>1219.42</v>
      </c>
      <c r="I132" s="14"/>
    </row>
    <row r="133" spans="1:10" x14ac:dyDescent="0.25">
      <c r="A133" s="1"/>
      <c r="B133" s="39"/>
      <c r="C133" s="39"/>
      <c r="D133" s="39" t="s">
        <v>106</v>
      </c>
      <c r="E133" s="39"/>
      <c r="F133" s="24"/>
      <c r="G133" s="24"/>
      <c r="H133" s="24">
        <v>0</v>
      </c>
      <c r="I133" s="14"/>
    </row>
    <row r="134" spans="1:10" x14ac:dyDescent="0.25">
      <c r="A134" s="1"/>
      <c r="B134" s="39"/>
      <c r="C134" s="39"/>
      <c r="D134" s="39" t="s">
        <v>128</v>
      </c>
      <c r="E134" s="39"/>
      <c r="F134" s="24">
        <v>2788.5</v>
      </c>
      <c r="G134" s="24">
        <v>1300</v>
      </c>
      <c r="H134" s="24"/>
      <c r="I134" s="14"/>
    </row>
    <row r="135" spans="1:10" x14ac:dyDescent="0.25">
      <c r="A135" s="1"/>
      <c r="B135" s="39"/>
      <c r="C135" s="39"/>
      <c r="D135" s="39" t="s">
        <v>107</v>
      </c>
      <c r="E135" s="39"/>
      <c r="F135" s="24">
        <v>1074.01</v>
      </c>
      <c r="G135" s="24">
        <v>750</v>
      </c>
      <c r="H135" s="24">
        <v>758.17</v>
      </c>
      <c r="I135" s="14"/>
    </row>
    <row r="136" spans="1:10" x14ac:dyDescent="0.25">
      <c r="A136" s="1"/>
      <c r="B136" s="39"/>
      <c r="C136" s="39"/>
      <c r="D136" s="39" t="s">
        <v>42</v>
      </c>
      <c r="E136" s="39"/>
      <c r="F136" s="24">
        <v>387.79</v>
      </c>
      <c r="G136" s="24"/>
      <c r="H136" s="24">
        <v>21.69</v>
      </c>
      <c r="I136" s="14"/>
    </row>
    <row r="137" spans="1:10" x14ac:dyDescent="0.25">
      <c r="A137" s="1"/>
      <c r="B137" s="39"/>
      <c r="C137" s="39"/>
      <c r="D137" s="39" t="s">
        <v>22</v>
      </c>
      <c r="E137" s="39"/>
      <c r="F137" s="24">
        <v>45.63</v>
      </c>
      <c r="G137" s="24">
        <v>400</v>
      </c>
      <c r="H137" s="24">
        <v>1150.8499999999999</v>
      </c>
      <c r="I137" s="14"/>
    </row>
    <row r="138" spans="1:10" x14ac:dyDescent="0.25">
      <c r="A138" s="1"/>
      <c r="B138" s="39"/>
      <c r="C138" s="39"/>
      <c r="D138" s="39" t="s">
        <v>108</v>
      </c>
      <c r="E138" s="39"/>
      <c r="F138" s="24">
        <v>0</v>
      </c>
      <c r="G138" s="24">
        <v>50</v>
      </c>
      <c r="H138" s="24">
        <v>0</v>
      </c>
      <c r="I138" s="14"/>
    </row>
    <row r="139" spans="1:10" x14ac:dyDescent="0.25">
      <c r="A139" s="1"/>
      <c r="B139" s="39"/>
      <c r="C139" s="39"/>
      <c r="D139" s="39" t="s">
        <v>109</v>
      </c>
      <c r="E139" s="39"/>
      <c r="F139" s="21">
        <v>0</v>
      </c>
      <c r="G139" s="21">
        <v>0</v>
      </c>
      <c r="H139" s="21" t="s">
        <v>71</v>
      </c>
      <c r="I139" s="14"/>
    </row>
    <row r="140" spans="1:10" x14ac:dyDescent="0.25">
      <c r="A140" s="1"/>
      <c r="B140" s="39"/>
      <c r="C140" s="39" t="s">
        <v>65</v>
      </c>
      <c r="D140" s="39"/>
      <c r="E140" s="39"/>
      <c r="F140" s="27">
        <f>ROUND(SUM(F103:F139),5)</f>
        <v>48158.06</v>
      </c>
      <c r="G140" s="27">
        <f>ROUND(SUM(G103:G139),5)</f>
        <v>55781</v>
      </c>
      <c r="H140" s="27">
        <f>ROUND(SUM(H103:H139),5)</f>
        <v>46801.93</v>
      </c>
      <c r="I140" s="14" t="s">
        <v>71</v>
      </c>
      <c r="J140" s="33" t="s">
        <v>71</v>
      </c>
    </row>
    <row r="141" spans="1:10" ht="15.75" thickBot="1" x14ac:dyDescent="0.3">
      <c r="A141" s="1"/>
      <c r="B141" s="39" t="s">
        <v>66</v>
      </c>
      <c r="C141" s="39"/>
      <c r="D141" s="39"/>
      <c r="E141" s="39"/>
      <c r="F141" s="32">
        <f>+F140+F102+F96+F88+F65+F61+F81</f>
        <v>107590.09000000001</v>
      </c>
      <c r="G141" s="32">
        <f>+G140+G102+G96+G88+G65+G61+G81</f>
        <v>110444</v>
      </c>
      <c r="H141" s="32">
        <f>+H140+H102+H96+H88+H65+H61+H81</f>
        <v>102554.96000000002</v>
      </c>
      <c r="I141" s="14"/>
    </row>
    <row r="142" spans="1:10" x14ac:dyDescent="0.25">
      <c r="A142" s="1"/>
      <c r="B142" s="39"/>
      <c r="C142" s="39"/>
      <c r="D142" s="39"/>
      <c r="E142" s="39"/>
      <c r="F142" s="24"/>
      <c r="G142" s="24"/>
      <c r="H142" s="6" t="s">
        <v>71</v>
      </c>
      <c r="I142" s="14"/>
    </row>
    <row r="143" spans="1:10" x14ac:dyDescent="0.25">
      <c r="B143" s="40" t="s">
        <v>136</v>
      </c>
      <c r="C143" s="40"/>
      <c r="D143" s="40"/>
      <c r="E143" s="40"/>
      <c r="F143" s="24">
        <f>+F38-F141</f>
        <v>4682.5099999999948</v>
      </c>
      <c r="G143" s="24">
        <f>+G38-G141</f>
        <v>0</v>
      </c>
      <c r="H143" s="24">
        <f>+H38-H141</f>
        <v>5896.5899999999674</v>
      </c>
      <c r="I143" s="14" t="s">
        <v>71</v>
      </c>
    </row>
    <row r="144" spans="1:10" x14ac:dyDescent="0.25">
      <c r="B144" s="40"/>
      <c r="C144" s="40"/>
      <c r="D144" s="40"/>
      <c r="E144" s="40" t="s">
        <v>71</v>
      </c>
      <c r="F144" s="43">
        <f>107590.09-F141</f>
        <v>0</v>
      </c>
      <c r="H144" s="19">
        <f>102554.96-H141</f>
        <v>0</v>
      </c>
      <c r="I144" s="14"/>
    </row>
    <row r="145" spans="2:9" x14ac:dyDescent="0.25">
      <c r="B145" s="40" t="s">
        <v>120</v>
      </c>
      <c r="C145" s="40"/>
      <c r="D145" s="40"/>
      <c r="E145" s="40"/>
      <c r="F145" s="40"/>
      <c r="H145" s="34"/>
      <c r="I145" s="14"/>
    </row>
    <row r="146" spans="2:9" x14ac:dyDescent="0.25">
      <c r="B146" s="40"/>
      <c r="C146" s="40" t="s">
        <v>121</v>
      </c>
      <c r="D146" s="40"/>
      <c r="E146" s="40"/>
      <c r="F146" s="26">
        <v>4807</v>
      </c>
      <c r="H146" s="23">
        <v>3964.16</v>
      </c>
      <c r="I146" s="14"/>
    </row>
    <row r="147" spans="2:9" x14ac:dyDescent="0.25">
      <c r="B147" s="40"/>
      <c r="C147" s="40" t="s">
        <v>122</v>
      </c>
      <c r="D147" s="40"/>
      <c r="E147" s="40"/>
      <c r="F147" s="26">
        <v>-476.16</v>
      </c>
      <c r="H147" s="23">
        <f>7033.92-5048.12</f>
        <v>1985.8000000000002</v>
      </c>
      <c r="I147" s="14"/>
    </row>
    <row r="148" spans="2:9" x14ac:dyDescent="0.25">
      <c r="B148" s="40"/>
      <c r="C148" s="40"/>
      <c r="D148" s="40"/>
      <c r="E148" s="40"/>
      <c r="F148" s="26">
        <f t="shared" ref="F148:H148" si="2">SUM(F146:F147)</f>
        <v>4330.84</v>
      </c>
      <c r="G148" s="23">
        <f t="shared" si="2"/>
        <v>0</v>
      </c>
      <c r="H148" s="26">
        <f t="shared" si="2"/>
        <v>5949.96</v>
      </c>
      <c r="I148" s="14"/>
    </row>
    <row r="149" spans="2:9" x14ac:dyDescent="0.25">
      <c r="B149" s="40"/>
      <c r="C149" s="40"/>
      <c r="D149" s="40"/>
      <c r="E149" s="40"/>
      <c r="F149" s="23" t="s">
        <v>71</v>
      </c>
      <c r="H149" s="40"/>
      <c r="I149" s="14"/>
    </row>
    <row r="150" spans="2:9" x14ac:dyDescent="0.25">
      <c r="I150" s="14"/>
    </row>
  </sheetData>
  <printOptions horizontalCentered="1" gridLines="1"/>
  <pageMargins left="0.7" right="0.7" top="0.75" bottom="0.75" header="0.1" footer="0.3"/>
  <pageSetup scale="62" fitToHeight="4" orientation="portrait" horizontalDpi="300" verticalDpi="300" r:id="rId1"/>
  <headerFooter>
    <oddHeader>&amp;C&amp;"Arial,Bold"&amp;12 Tucson Quilters Guild, Inc.
&amp;14 Profit &amp;&amp; Loss
&amp;10 July 1, 2025 through March 31, 2026</oddHead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57ED-1C7F-4481-A4B4-3DCE95CBE147}">
  <sheetPr codeName="Sheet10">
    <pageSetUpPr fitToPage="1"/>
  </sheetPr>
  <dimension ref="A1:N160"/>
  <sheetViews>
    <sheetView zoomScale="108" workbookViewId="0">
      <pane xSplit="5" ySplit="1" topLeftCell="F124" activePane="bottomRight" state="frozenSplit"/>
      <selection pane="topRight" activeCell="H1" sqref="H1"/>
      <selection pane="bottomLeft" activeCell="A2" sqref="A2"/>
      <selection pane="bottomRight" activeCell="F149" sqref="F149"/>
    </sheetView>
  </sheetViews>
  <sheetFormatPr defaultRowHeight="15" x14ac:dyDescent="0.25"/>
  <cols>
    <col min="1" max="4" width="3" style="3" customWidth="1"/>
    <col min="5" max="5" width="26.5703125" style="3" customWidth="1"/>
    <col min="6" max="6" width="20.42578125" style="3" customWidth="1"/>
    <col min="7" max="8" width="24.28515625" style="3" customWidth="1"/>
    <col min="9" max="9" width="20.5703125" style="3" customWidth="1"/>
    <col min="10" max="10" width="16" bestFit="1" customWidth="1"/>
    <col min="11" max="11" width="72.42578125" customWidth="1"/>
    <col min="12" max="12" width="9.5703125" bestFit="1" customWidth="1"/>
    <col min="14" max="14" width="17.5703125" bestFit="1" customWidth="1"/>
  </cols>
  <sheetData>
    <row r="1" spans="1:12" s="5" customFormat="1" x14ac:dyDescent="0.25">
      <c r="A1" s="4"/>
      <c r="B1" s="4"/>
      <c r="C1" s="4"/>
      <c r="D1" s="4"/>
      <c r="E1" s="4"/>
      <c r="F1" s="17" t="s">
        <v>119</v>
      </c>
      <c r="G1" s="37" t="s">
        <v>131</v>
      </c>
      <c r="H1" s="17" t="s">
        <v>83</v>
      </c>
      <c r="I1" s="17" t="s">
        <v>118</v>
      </c>
      <c r="J1" s="17" t="s">
        <v>82</v>
      </c>
    </row>
    <row r="2" spans="1:12" x14ac:dyDescent="0.25">
      <c r="A2" s="1"/>
      <c r="B2" s="39" t="s">
        <v>0</v>
      </c>
      <c r="C2" s="39"/>
      <c r="D2" s="39"/>
      <c r="E2" s="39"/>
      <c r="F2" s="1"/>
      <c r="G2" s="35"/>
      <c r="H2" s="1"/>
      <c r="I2" s="1"/>
      <c r="J2" s="2"/>
    </row>
    <row r="3" spans="1:12" x14ac:dyDescent="0.25">
      <c r="A3" s="1"/>
      <c r="B3" s="39"/>
      <c r="C3" s="39" t="s">
        <v>1</v>
      </c>
      <c r="D3" s="39"/>
      <c r="E3" s="39"/>
      <c r="F3" s="41"/>
      <c r="G3" s="35"/>
      <c r="H3" s="19"/>
      <c r="I3" s="19"/>
      <c r="J3" s="2"/>
      <c r="K3" s="13"/>
    </row>
    <row r="4" spans="1:12" x14ac:dyDescent="0.25">
      <c r="A4" s="1"/>
      <c r="B4" s="39"/>
      <c r="C4" s="39"/>
      <c r="D4" s="39" t="s">
        <v>77</v>
      </c>
      <c r="E4" s="39"/>
      <c r="F4" s="41"/>
      <c r="G4" s="35"/>
      <c r="H4" s="19"/>
      <c r="I4" s="19"/>
      <c r="J4" s="2"/>
      <c r="K4" s="13"/>
    </row>
    <row r="5" spans="1:12" x14ac:dyDescent="0.25">
      <c r="A5" s="1"/>
      <c r="B5" s="39"/>
      <c r="C5" s="39"/>
      <c r="D5" s="39" t="s">
        <v>2</v>
      </c>
      <c r="E5" s="39"/>
      <c r="F5" s="21">
        <v>3</v>
      </c>
      <c r="G5" s="20">
        <v>3.3</v>
      </c>
      <c r="H5" s="21">
        <v>2</v>
      </c>
      <c r="I5" s="20">
        <v>2.97</v>
      </c>
      <c r="J5" s="20">
        <v>2.36</v>
      </c>
      <c r="K5" s="7"/>
    </row>
    <row r="6" spans="1:12" x14ac:dyDescent="0.25">
      <c r="A6" s="1"/>
      <c r="B6" s="39"/>
      <c r="C6" s="39" t="s">
        <v>3</v>
      </c>
      <c r="D6" s="39"/>
      <c r="E6" s="39"/>
      <c r="F6" s="24">
        <f>SUM(F4:F5)</f>
        <v>3</v>
      </c>
      <c r="G6" s="24">
        <f>SUM(G4:G5)</f>
        <v>3.3</v>
      </c>
      <c r="H6" s="24">
        <f>SUM(H4:H5)</f>
        <v>2</v>
      </c>
      <c r="I6" s="24">
        <f>SUM(I4:I5)</f>
        <v>2.97</v>
      </c>
      <c r="J6" s="22">
        <f>SUM(J4:J5)</f>
        <v>2.36</v>
      </c>
      <c r="K6" s="15"/>
    </row>
    <row r="7" spans="1:12" x14ac:dyDescent="0.25">
      <c r="A7" s="1"/>
      <c r="B7" s="39"/>
      <c r="C7" s="39" t="s">
        <v>4</v>
      </c>
      <c r="D7" s="39"/>
      <c r="E7" s="39"/>
      <c r="F7" s="24"/>
      <c r="G7" s="24"/>
      <c r="H7" s="24"/>
      <c r="I7" s="24"/>
      <c r="J7" s="23"/>
      <c r="K7" s="13"/>
    </row>
    <row r="8" spans="1:12" x14ac:dyDescent="0.25">
      <c r="A8" s="1"/>
      <c r="B8" s="39"/>
      <c r="C8" s="39"/>
      <c r="D8" s="39" t="s">
        <v>123</v>
      </c>
      <c r="E8" s="39"/>
      <c r="F8" s="24">
        <v>13000</v>
      </c>
      <c r="G8" s="24">
        <f>13711.5+488</f>
        <v>14199.5</v>
      </c>
      <c r="H8" s="24"/>
      <c r="I8" s="24"/>
      <c r="J8" s="23"/>
      <c r="K8" s="13"/>
    </row>
    <row r="9" spans="1:12" x14ac:dyDescent="0.25">
      <c r="A9" s="1"/>
      <c r="B9" s="39"/>
      <c r="C9" s="39"/>
      <c r="D9" s="39" t="s">
        <v>5</v>
      </c>
      <c r="E9" s="39"/>
      <c r="F9" s="24"/>
      <c r="G9" s="24">
        <v>720</v>
      </c>
      <c r="H9" s="24"/>
      <c r="I9" s="24">
        <v>760</v>
      </c>
      <c r="J9" s="23">
        <v>1035</v>
      </c>
      <c r="K9" s="6"/>
      <c r="L9" s="14"/>
    </row>
    <row r="10" spans="1:12" x14ac:dyDescent="0.25">
      <c r="A10" s="1"/>
      <c r="B10" s="39"/>
      <c r="C10" s="39"/>
      <c r="D10" s="39" t="s">
        <v>6</v>
      </c>
      <c r="E10" s="39"/>
      <c r="F10" s="21">
        <v>2000</v>
      </c>
      <c r="G10" s="21">
        <v>2059.75</v>
      </c>
      <c r="H10" s="21">
        <v>2000</v>
      </c>
      <c r="I10" s="21">
        <v>2122.87</v>
      </c>
      <c r="J10" s="25">
        <v>2101.58</v>
      </c>
      <c r="K10" s="7"/>
      <c r="L10" s="14"/>
    </row>
    <row r="11" spans="1:12" x14ac:dyDescent="0.25">
      <c r="A11" s="1"/>
      <c r="B11" s="39"/>
      <c r="C11" s="39" t="s">
        <v>7</v>
      </c>
      <c r="D11" s="39"/>
      <c r="E11" s="39"/>
      <c r="F11" s="26">
        <f>ROUND(SUM(F7:F10),5)</f>
        <v>15000</v>
      </c>
      <c r="G11" s="26">
        <f>ROUND(SUM(G7:G10),5)</f>
        <v>16979.25</v>
      </c>
      <c r="H11" s="26">
        <f>ROUND(SUM(H7:H10),5)</f>
        <v>2000</v>
      </c>
      <c r="I11" s="26">
        <f>ROUND(SUM(I7:I10),5)</f>
        <v>2882.87</v>
      </c>
      <c r="J11" s="23">
        <f>ROUND(SUM(J7:J10),5)</f>
        <v>3136.58</v>
      </c>
      <c r="K11" s="8"/>
      <c r="L11" s="14"/>
    </row>
    <row r="12" spans="1:12" x14ac:dyDescent="0.25">
      <c r="A12" s="1"/>
      <c r="B12" s="39"/>
      <c r="C12" s="39" t="s">
        <v>8</v>
      </c>
      <c r="D12" s="39"/>
      <c r="E12" s="39"/>
      <c r="F12" s="24"/>
      <c r="G12" s="26" t="s">
        <v>71</v>
      </c>
      <c r="H12" s="24"/>
      <c r="I12" s="24"/>
      <c r="J12" s="23"/>
      <c r="K12" s="6"/>
      <c r="L12" s="14"/>
    </row>
    <row r="13" spans="1:12" x14ac:dyDescent="0.25">
      <c r="A13" s="1"/>
      <c r="B13" s="39"/>
      <c r="C13" s="39"/>
      <c r="D13" s="39" t="s">
        <v>81</v>
      </c>
      <c r="E13" s="39"/>
      <c r="F13" s="24"/>
      <c r="G13" s="24"/>
      <c r="H13" s="24"/>
      <c r="I13" s="24"/>
      <c r="J13" s="23"/>
      <c r="K13" s="6"/>
      <c r="L13" s="14"/>
    </row>
    <row r="14" spans="1:12" x14ac:dyDescent="0.25">
      <c r="A14" s="1"/>
      <c r="B14" s="39"/>
      <c r="C14" s="39"/>
      <c r="D14" s="39" t="s">
        <v>9</v>
      </c>
      <c r="E14" s="39"/>
      <c r="F14" s="24"/>
      <c r="G14" s="24">
        <v>133</v>
      </c>
      <c r="H14" s="24"/>
      <c r="I14" s="24">
        <v>725</v>
      </c>
      <c r="J14" s="23">
        <v>20</v>
      </c>
      <c r="K14" s="6"/>
      <c r="L14" s="14"/>
    </row>
    <row r="15" spans="1:12" x14ac:dyDescent="0.25">
      <c r="A15" s="1"/>
      <c r="B15" s="39"/>
      <c r="C15" s="39"/>
      <c r="D15" s="39" t="s">
        <v>40</v>
      </c>
      <c r="E15" s="39"/>
      <c r="F15" s="24"/>
      <c r="G15" s="24">
        <v>70</v>
      </c>
      <c r="H15" s="24"/>
      <c r="I15" s="24"/>
      <c r="J15" s="23"/>
      <c r="K15" s="6"/>
      <c r="L15" s="14"/>
    </row>
    <row r="16" spans="1:12" x14ac:dyDescent="0.25">
      <c r="A16" s="1"/>
      <c r="B16" s="39"/>
      <c r="C16" s="39"/>
      <c r="D16" s="39" t="s">
        <v>86</v>
      </c>
      <c r="E16" s="39"/>
      <c r="F16" s="21">
        <v>4500</v>
      </c>
      <c r="G16" s="21">
        <v>4335</v>
      </c>
      <c r="H16" s="21">
        <v>4200</v>
      </c>
      <c r="I16" s="21">
        <v>4770</v>
      </c>
      <c r="J16" s="25">
        <v>4445.2</v>
      </c>
      <c r="K16" s="7"/>
      <c r="L16" s="14"/>
    </row>
    <row r="17" spans="1:12" x14ac:dyDescent="0.25">
      <c r="A17" s="1"/>
      <c r="B17" s="39"/>
      <c r="C17" s="39" t="s">
        <v>10</v>
      </c>
      <c r="D17" s="39"/>
      <c r="E17" s="39"/>
      <c r="F17" s="26">
        <f>ROUND(SUM(F12:F16),5)</f>
        <v>4500</v>
      </c>
      <c r="G17" s="26">
        <f>ROUND(SUM(G12:G16),5)</f>
        <v>4538</v>
      </c>
      <c r="H17" s="26">
        <f>ROUND(SUM(H12:H16),5)</f>
        <v>4200</v>
      </c>
      <c r="I17" s="26">
        <f>ROUND(SUM(I12:I16),5)</f>
        <v>5495</v>
      </c>
      <c r="J17" s="23">
        <f>ROUND(SUM(J12:J16),5)</f>
        <v>4465.2</v>
      </c>
      <c r="K17" s="8"/>
      <c r="L17" s="14"/>
    </row>
    <row r="18" spans="1:12" x14ac:dyDescent="0.25">
      <c r="A18" s="1"/>
      <c r="B18" s="39"/>
      <c r="C18" s="39" t="s">
        <v>11</v>
      </c>
      <c r="D18" s="39"/>
      <c r="E18" s="39"/>
      <c r="F18" s="24"/>
      <c r="G18" s="24"/>
      <c r="H18" s="24"/>
      <c r="I18" s="24"/>
      <c r="J18" s="23"/>
      <c r="K18" s="6"/>
      <c r="L18" s="14"/>
    </row>
    <row r="19" spans="1:12" x14ac:dyDescent="0.25">
      <c r="A19" s="1"/>
      <c r="B19" s="39"/>
      <c r="C19" s="39"/>
      <c r="D19" s="39" t="s">
        <v>12</v>
      </c>
      <c r="E19" s="39"/>
      <c r="F19" s="24">
        <v>17000</v>
      </c>
      <c r="G19" s="24">
        <v>17125</v>
      </c>
      <c r="H19" s="24">
        <v>19000</v>
      </c>
      <c r="I19" s="24">
        <v>19030</v>
      </c>
      <c r="J19" s="23">
        <v>21410</v>
      </c>
      <c r="K19" s="6" t="s">
        <v>71</v>
      </c>
      <c r="L19" s="14"/>
    </row>
    <row r="20" spans="1:12" x14ac:dyDescent="0.25">
      <c r="A20" s="1"/>
      <c r="B20" s="39"/>
      <c r="C20" s="39"/>
      <c r="D20" s="39" t="s">
        <v>13</v>
      </c>
      <c r="E20" s="39"/>
      <c r="F20" s="21"/>
      <c r="G20" s="21">
        <v>0</v>
      </c>
      <c r="H20" s="21"/>
      <c r="I20" s="21">
        <v>30</v>
      </c>
      <c r="J20" s="25">
        <v>290</v>
      </c>
      <c r="K20" s="7" t="s">
        <v>114</v>
      </c>
      <c r="L20" s="14"/>
    </row>
    <row r="21" spans="1:12" x14ac:dyDescent="0.25">
      <c r="A21" s="1"/>
      <c r="B21" s="39"/>
      <c r="C21" s="39" t="s">
        <v>14</v>
      </c>
      <c r="D21" s="39"/>
      <c r="E21" s="39"/>
      <c r="F21" s="26">
        <f>ROUND(SUM(F18:F20),5)</f>
        <v>17000</v>
      </c>
      <c r="G21" s="26">
        <f>ROUND(SUM(G18:G20),5)</f>
        <v>17125</v>
      </c>
      <c r="H21" s="26">
        <f>ROUND(SUM(H18:H20),5)</f>
        <v>19000</v>
      </c>
      <c r="I21" s="26">
        <f>ROUND(SUM(I18:I20),5)</f>
        <v>19060</v>
      </c>
      <c r="J21" s="23">
        <f>ROUND(SUM(J18:J20),5)</f>
        <v>21700</v>
      </c>
      <c r="K21" s="8"/>
      <c r="L21" s="14"/>
    </row>
    <row r="22" spans="1:12" x14ac:dyDescent="0.25">
      <c r="A22" s="1"/>
      <c r="B22" s="39"/>
      <c r="C22" s="39" t="s">
        <v>15</v>
      </c>
      <c r="D22" s="39"/>
      <c r="E22" s="39"/>
      <c r="F22" s="24"/>
      <c r="G22" s="24">
        <v>170</v>
      </c>
      <c r="H22" s="24">
        <v>250</v>
      </c>
      <c r="I22" s="24">
        <v>285</v>
      </c>
      <c r="J22" s="23">
        <v>90</v>
      </c>
      <c r="K22" s="6"/>
      <c r="L22" s="14"/>
    </row>
    <row r="23" spans="1:12" x14ac:dyDescent="0.25">
      <c r="A23" s="1"/>
      <c r="B23" s="39"/>
      <c r="C23" s="39" t="s">
        <v>84</v>
      </c>
      <c r="D23" s="39"/>
      <c r="E23" s="39"/>
      <c r="F23" s="24"/>
      <c r="G23" s="24"/>
      <c r="H23" s="24"/>
      <c r="I23" s="24"/>
      <c r="J23" s="23"/>
      <c r="K23" s="6"/>
      <c r="L23" s="14"/>
    </row>
    <row r="24" spans="1:12" x14ac:dyDescent="0.25">
      <c r="A24" s="1"/>
      <c r="B24" s="39"/>
      <c r="C24" s="39"/>
      <c r="D24" s="39" t="s">
        <v>85</v>
      </c>
      <c r="E24" s="39"/>
      <c r="F24" s="21">
        <v>5000</v>
      </c>
      <c r="G24" s="21">
        <v>5185</v>
      </c>
      <c r="H24" s="21">
        <v>5000</v>
      </c>
      <c r="I24" s="21">
        <v>5584</v>
      </c>
      <c r="J24" s="25">
        <v>5650</v>
      </c>
      <c r="K24" s="6"/>
      <c r="L24" s="14"/>
    </row>
    <row r="25" spans="1:12" x14ac:dyDescent="0.25">
      <c r="A25" s="1"/>
      <c r="B25" s="39"/>
      <c r="C25" s="39" t="s">
        <v>16</v>
      </c>
      <c r="D25" s="39"/>
      <c r="E25" s="39"/>
      <c r="F25" s="24" t="s">
        <v>71</v>
      </c>
      <c r="G25" s="24" t="s">
        <v>71</v>
      </c>
      <c r="H25" s="24" t="s">
        <v>71</v>
      </c>
      <c r="I25" s="24" t="s">
        <v>71</v>
      </c>
      <c r="J25" s="6" t="s">
        <v>71</v>
      </c>
      <c r="K25" s="6"/>
      <c r="L25" s="14"/>
    </row>
    <row r="26" spans="1:12" x14ac:dyDescent="0.25">
      <c r="A26" s="1"/>
      <c r="B26" s="39"/>
      <c r="C26" s="39"/>
      <c r="D26" s="39" t="s">
        <v>129</v>
      </c>
      <c r="E26" s="39"/>
      <c r="F26" s="24">
        <v>741</v>
      </c>
      <c r="G26" s="24"/>
      <c r="H26" s="24"/>
      <c r="I26" s="24"/>
      <c r="J26" s="6"/>
      <c r="K26" s="6"/>
      <c r="L26" s="14"/>
    </row>
    <row r="27" spans="1:12" x14ac:dyDescent="0.25">
      <c r="A27" s="1"/>
      <c r="B27" s="39"/>
      <c r="C27" s="39"/>
      <c r="D27" s="39" t="s">
        <v>72</v>
      </c>
      <c r="E27" s="40"/>
      <c r="F27" s="23">
        <v>5200</v>
      </c>
      <c r="G27" s="24">
        <v>4552</v>
      </c>
      <c r="H27" s="23">
        <v>5200</v>
      </c>
      <c r="I27" s="24">
        <v>4765</v>
      </c>
      <c r="J27" s="23">
        <v>3698.4</v>
      </c>
      <c r="K27" s="6"/>
      <c r="L27" s="14"/>
    </row>
    <row r="28" spans="1:12" x14ac:dyDescent="0.25">
      <c r="A28" s="1"/>
      <c r="B28" s="39"/>
      <c r="C28" s="39"/>
      <c r="D28" s="39" t="s">
        <v>17</v>
      </c>
      <c r="E28" s="39"/>
      <c r="F28" s="23">
        <v>6800</v>
      </c>
      <c r="G28" s="24">
        <v>6780</v>
      </c>
      <c r="H28" s="23">
        <v>7400</v>
      </c>
      <c r="I28" s="24">
        <v>7436.01</v>
      </c>
      <c r="J28" s="23">
        <v>7340</v>
      </c>
      <c r="K28" s="6"/>
      <c r="L28" s="14"/>
    </row>
    <row r="29" spans="1:12" x14ac:dyDescent="0.25">
      <c r="A29" s="1"/>
      <c r="B29" s="39"/>
      <c r="C29" s="39"/>
      <c r="D29" s="39" t="s">
        <v>123</v>
      </c>
      <c r="E29" s="39"/>
      <c r="F29" s="23"/>
      <c r="G29" s="24" t="s">
        <v>71</v>
      </c>
      <c r="H29" s="23"/>
      <c r="I29" s="24"/>
      <c r="J29" s="23"/>
      <c r="K29" s="6"/>
      <c r="L29" s="14"/>
    </row>
    <row r="30" spans="1:12" x14ac:dyDescent="0.25">
      <c r="A30" s="1"/>
      <c r="B30" s="39"/>
      <c r="C30" s="39"/>
      <c r="D30" s="39" t="s">
        <v>18</v>
      </c>
      <c r="E30" s="39"/>
      <c r="F30" s="23">
        <v>21000</v>
      </c>
      <c r="G30" s="24">
        <v>17149.43</v>
      </c>
      <c r="H30" s="23">
        <v>25000</v>
      </c>
      <c r="I30" s="24">
        <v>21756</v>
      </c>
      <c r="J30" s="23">
        <v>24577</v>
      </c>
      <c r="K30" s="6"/>
      <c r="L30" s="14"/>
    </row>
    <row r="31" spans="1:12" x14ac:dyDescent="0.25">
      <c r="A31" s="1"/>
      <c r="B31" s="39"/>
      <c r="C31" s="39"/>
      <c r="D31" s="39" t="s">
        <v>124</v>
      </c>
      <c r="E31" s="39"/>
      <c r="F31" s="23"/>
      <c r="G31" s="24">
        <v>23</v>
      </c>
      <c r="H31" s="23"/>
      <c r="I31" s="24"/>
      <c r="J31" s="23"/>
      <c r="K31" s="6"/>
      <c r="L31" s="14"/>
    </row>
    <row r="32" spans="1:12" x14ac:dyDescent="0.25">
      <c r="A32" s="1"/>
      <c r="B32" s="39"/>
      <c r="C32" s="39"/>
      <c r="D32" s="39" t="s">
        <v>19</v>
      </c>
      <c r="E32" s="39"/>
      <c r="F32" s="23">
        <v>1600</v>
      </c>
      <c r="G32" s="24">
        <v>1530</v>
      </c>
      <c r="H32" s="23">
        <v>1600</v>
      </c>
      <c r="I32" s="24">
        <v>1660</v>
      </c>
      <c r="J32" s="23">
        <v>770</v>
      </c>
      <c r="K32" s="6"/>
      <c r="L32" s="14"/>
    </row>
    <row r="33" spans="1:12" x14ac:dyDescent="0.25">
      <c r="A33" s="1"/>
      <c r="B33" s="39"/>
      <c r="C33" s="39"/>
      <c r="D33" s="39" t="s">
        <v>20</v>
      </c>
      <c r="E33" s="39"/>
      <c r="F33" s="23">
        <v>2600</v>
      </c>
      <c r="G33" s="24">
        <v>2176</v>
      </c>
      <c r="H33" s="23">
        <v>2600</v>
      </c>
      <c r="I33" s="24">
        <v>2405</v>
      </c>
      <c r="J33" s="23">
        <v>2650</v>
      </c>
      <c r="K33" s="6"/>
      <c r="L33" s="14"/>
    </row>
    <row r="34" spans="1:12" x14ac:dyDescent="0.25">
      <c r="A34" s="1"/>
      <c r="B34" s="39"/>
      <c r="C34" s="39"/>
      <c r="D34" s="39" t="s">
        <v>21</v>
      </c>
      <c r="E34" s="39"/>
      <c r="F34" s="23">
        <v>1000</v>
      </c>
      <c r="G34" s="24">
        <f>409+170</f>
        <v>579</v>
      </c>
      <c r="H34" s="23">
        <v>4279</v>
      </c>
      <c r="I34" s="24">
        <v>6346</v>
      </c>
      <c r="J34" s="23">
        <v>2812</v>
      </c>
      <c r="K34" s="6"/>
      <c r="L34" s="14"/>
    </row>
    <row r="35" spans="1:12" x14ac:dyDescent="0.25">
      <c r="A35" s="1"/>
      <c r="B35" s="39"/>
      <c r="C35" s="39"/>
      <c r="D35" s="39" t="s">
        <v>22</v>
      </c>
      <c r="E35" s="39"/>
      <c r="F35" s="25">
        <v>30000</v>
      </c>
      <c r="G35" s="21">
        <v>30638</v>
      </c>
      <c r="H35" s="25">
        <v>26000</v>
      </c>
      <c r="I35" s="21">
        <v>26827</v>
      </c>
      <c r="J35" s="25">
        <v>27784</v>
      </c>
      <c r="K35" s="7"/>
      <c r="L35" s="14"/>
    </row>
    <row r="36" spans="1:12" x14ac:dyDescent="0.25">
      <c r="A36" s="1"/>
      <c r="B36" s="39"/>
      <c r="C36" s="39" t="s">
        <v>23</v>
      </c>
      <c r="D36" s="39"/>
      <c r="E36" s="39"/>
      <c r="F36" s="27">
        <f>SUM(F26:F35)</f>
        <v>68941</v>
      </c>
      <c r="G36" s="27">
        <f>SUM(G27:G35)</f>
        <v>63427.43</v>
      </c>
      <c r="H36" s="27">
        <f>SUM(H27:H35)</f>
        <v>72079</v>
      </c>
      <c r="I36" s="27">
        <f>SUM(I27:I35)</f>
        <v>71195.010000000009</v>
      </c>
      <c r="J36" s="27">
        <f>SUM(J27:J35)</f>
        <v>69631.399999999994</v>
      </c>
      <c r="K36" s="11"/>
      <c r="L36" s="14"/>
    </row>
    <row r="37" spans="1:12" x14ac:dyDescent="0.25">
      <c r="A37" s="1"/>
      <c r="B37" s="39" t="s">
        <v>24</v>
      </c>
      <c r="C37" s="39"/>
      <c r="D37" s="39"/>
      <c r="E37" s="39"/>
      <c r="F37" s="27">
        <f>+F36+F22+F21+F17+F11+F24+F6</f>
        <v>110444</v>
      </c>
      <c r="G37" s="27">
        <f>+G36+G22+G21+G17+G11+G24+G6</f>
        <v>107427.98</v>
      </c>
      <c r="H37" s="27">
        <f>+H36+H22+H21+H17+H11+H24+H5</f>
        <v>102531</v>
      </c>
      <c r="I37" s="27">
        <f>+I36+I22+I21+I17+I11+I24+I6</f>
        <v>104504.85</v>
      </c>
      <c r="J37" s="11">
        <f>+J36+J22+J21+J17+J11+J24+J6</f>
        <v>104675.54</v>
      </c>
      <c r="K37" s="11"/>
      <c r="L37" s="14"/>
    </row>
    <row r="38" spans="1:12" x14ac:dyDescent="0.25">
      <c r="A38" s="1" t="s">
        <v>71</v>
      </c>
      <c r="B38" s="39"/>
      <c r="C38" s="39"/>
      <c r="D38" s="39"/>
      <c r="E38" s="39"/>
      <c r="F38" s="24" t="s">
        <v>71</v>
      </c>
      <c r="G38" s="6" t="s">
        <v>71</v>
      </c>
      <c r="H38" s="24" t="s">
        <v>71</v>
      </c>
      <c r="I38" s="24">
        <f>104504.85-I37</f>
        <v>0</v>
      </c>
      <c r="J38" s="24" t="s">
        <v>71</v>
      </c>
      <c r="K38" s="6"/>
      <c r="L38" s="14"/>
    </row>
    <row r="39" spans="1:12" x14ac:dyDescent="0.25">
      <c r="A39" s="1"/>
      <c r="B39" s="39" t="s">
        <v>25</v>
      </c>
      <c r="C39" s="39"/>
      <c r="D39" s="39"/>
      <c r="E39" s="39"/>
      <c r="F39" s="24"/>
      <c r="G39" s="24">
        <f>106939.98+488-G37</f>
        <v>0</v>
      </c>
      <c r="H39" s="24"/>
      <c r="I39" s="24"/>
      <c r="J39" s="23" t="s">
        <v>71</v>
      </c>
      <c r="K39" s="6"/>
      <c r="L39" s="14"/>
    </row>
    <row r="40" spans="1:12" x14ac:dyDescent="0.25">
      <c r="A40" s="1"/>
      <c r="B40" s="39"/>
      <c r="C40" s="39" t="s">
        <v>26</v>
      </c>
      <c r="D40" s="39"/>
      <c r="E40" s="39"/>
      <c r="F40" s="24"/>
      <c r="G40" s="24"/>
      <c r="H40" s="24"/>
      <c r="I40" s="24"/>
      <c r="J40" s="23"/>
      <c r="K40" s="6"/>
      <c r="L40" s="14"/>
    </row>
    <row r="41" spans="1:12" x14ac:dyDescent="0.25">
      <c r="A41" s="1"/>
      <c r="B41" s="39"/>
      <c r="C41" s="39"/>
      <c r="D41" s="39" t="s">
        <v>69</v>
      </c>
      <c r="E41" s="39"/>
      <c r="F41" s="24">
        <v>150</v>
      </c>
      <c r="G41" s="24">
        <v>124.05</v>
      </c>
      <c r="H41" s="24">
        <v>100</v>
      </c>
      <c r="I41" s="24">
        <v>74.66</v>
      </c>
      <c r="J41" s="23">
        <v>79.45</v>
      </c>
      <c r="K41" s="6"/>
      <c r="L41" s="14"/>
    </row>
    <row r="42" spans="1:12" x14ac:dyDescent="0.25">
      <c r="A42" s="1"/>
      <c r="B42" s="39"/>
      <c r="C42" s="39"/>
      <c r="D42" s="39" t="s">
        <v>68</v>
      </c>
      <c r="E42" s="39"/>
      <c r="F42" s="24"/>
      <c r="G42" s="24">
        <v>200</v>
      </c>
      <c r="H42" s="24">
        <v>300</v>
      </c>
      <c r="I42" s="24">
        <v>200</v>
      </c>
      <c r="J42" s="23">
        <v>200</v>
      </c>
      <c r="K42" s="6" t="s">
        <v>71</v>
      </c>
      <c r="L42" s="14"/>
    </row>
    <row r="43" spans="1:12" x14ac:dyDescent="0.25">
      <c r="A43" s="1"/>
      <c r="B43" s="39"/>
      <c r="C43" s="39"/>
      <c r="D43" s="39" t="s">
        <v>28</v>
      </c>
      <c r="E43" s="39"/>
      <c r="F43" s="24"/>
      <c r="G43" s="24">
        <v>678.87</v>
      </c>
      <c r="H43" s="24"/>
      <c r="I43" s="24">
        <v>9.77</v>
      </c>
      <c r="J43" s="23">
        <v>53.82</v>
      </c>
      <c r="K43" s="6"/>
      <c r="L43" s="14"/>
    </row>
    <row r="44" spans="1:12" x14ac:dyDescent="0.25">
      <c r="A44" s="1"/>
      <c r="B44" s="39"/>
      <c r="C44" s="39"/>
      <c r="D44" s="39" t="s">
        <v>67</v>
      </c>
      <c r="E44" s="39"/>
      <c r="F44" s="24"/>
      <c r="G44" s="24"/>
      <c r="H44" s="24">
        <v>100</v>
      </c>
      <c r="I44" s="24"/>
      <c r="J44" s="23">
        <v>345.4</v>
      </c>
      <c r="K44" s="6"/>
      <c r="L44" s="14"/>
    </row>
    <row r="45" spans="1:12" x14ac:dyDescent="0.25">
      <c r="A45" s="1"/>
      <c r="B45" s="39"/>
      <c r="C45" s="39"/>
      <c r="D45" s="39" t="s">
        <v>27</v>
      </c>
      <c r="E45" s="39"/>
      <c r="F45" s="24"/>
      <c r="G45" s="24"/>
      <c r="H45" s="24">
        <v>200</v>
      </c>
      <c r="I45" s="24"/>
      <c r="J45" s="23"/>
      <c r="K45" s="6"/>
      <c r="L45" s="14"/>
    </row>
    <row r="46" spans="1:12" x14ac:dyDescent="0.25">
      <c r="A46" s="1"/>
      <c r="B46" s="39"/>
      <c r="C46" s="39"/>
      <c r="D46" s="39" t="s">
        <v>29</v>
      </c>
      <c r="E46" s="39"/>
      <c r="F46" s="24">
        <v>1200</v>
      </c>
      <c r="G46" s="24">
        <v>1078</v>
      </c>
      <c r="H46" s="24">
        <v>1154</v>
      </c>
      <c r="I46" s="24">
        <v>1154</v>
      </c>
      <c r="J46" s="23">
        <v>1062</v>
      </c>
      <c r="K46" s="6"/>
      <c r="L46" s="14"/>
    </row>
    <row r="47" spans="1:12" x14ac:dyDescent="0.25">
      <c r="A47" s="1"/>
      <c r="B47" s="39"/>
      <c r="C47" s="39"/>
      <c r="D47" s="39" t="s">
        <v>2</v>
      </c>
      <c r="E47" s="39"/>
      <c r="F47" s="24"/>
      <c r="G47" s="24">
        <v>0</v>
      </c>
      <c r="H47" s="24"/>
      <c r="I47" s="24">
        <v>1.45</v>
      </c>
      <c r="J47" s="23"/>
      <c r="K47" s="6"/>
      <c r="L47" s="14"/>
    </row>
    <row r="48" spans="1:12" x14ac:dyDescent="0.25">
      <c r="A48" s="1"/>
      <c r="B48" s="39"/>
      <c r="C48" s="39"/>
      <c r="D48" s="39" t="s">
        <v>30</v>
      </c>
      <c r="E48" s="39"/>
      <c r="F48" s="24">
        <v>700</v>
      </c>
      <c r="G48" s="24">
        <v>346.41</v>
      </c>
      <c r="H48" s="24">
        <v>700</v>
      </c>
      <c r="I48" s="24">
        <v>736.36</v>
      </c>
      <c r="J48" s="23">
        <v>244.37</v>
      </c>
      <c r="K48" s="6"/>
      <c r="L48" s="14"/>
    </row>
    <row r="49" spans="1:14" x14ac:dyDescent="0.25">
      <c r="A49" s="1"/>
      <c r="B49" s="39"/>
      <c r="C49" s="39"/>
      <c r="D49" s="39" t="s">
        <v>127</v>
      </c>
      <c r="E49" s="39"/>
      <c r="F49" s="24">
        <v>200</v>
      </c>
      <c r="G49" s="24"/>
      <c r="H49" s="24"/>
      <c r="I49" s="24"/>
      <c r="J49" s="23"/>
      <c r="K49" s="6"/>
      <c r="L49" s="14"/>
    </row>
    <row r="50" spans="1:14" x14ac:dyDescent="0.25">
      <c r="A50" s="1"/>
      <c r="B50" s="39"/>
      <c r="C50" s="39"/>
      <c r="D50" s="39" t="s">
        <v>31</v>
      </c>
      <c r="E50" s="39"/>
      <c r="F50" s="24">
        <v>1000</v>
      </c>
      <c r="G50" s="24">
        <v>973.49</v>
      </c>
      <c r="H50" s="24">
        <v>1600</v>
      </c>
      <c r="I50" s="24">
        <v>1519.07</v>
      </c>
      <c r="J50" s="23">
        <v>1324.88</v>
      </c>
      <c r="K50" s="6" t="s">
        <v>71</v>
      </c>
      <c r="L50" s="14"/>
    </row>
    <row r="51" spans="1:14" x14ac:dyDescent="0.25">
      <c r="A51" s="1"/>
      <c r="B51" s="39"/>
      <c r="C51" s="39"/>
      <c r="D51" s="39" t="s">
        <v>125</v>
      </c>
      <c r="E51" s="39"/>
      <c r="F51" s="24">
        <v>420</v>
      </c>
      <c r="G51" s="24">
        <v>57.06</v>
      </c>
      <c r="H51" s="24"/>
      <c r="I51" s="24"/>
      <c r="J51" s="23"/>
      <c r="K51" s="6"/>
      <c r="L51" s="14"/>
    </row>
    <row r="52" spans="1:14" x14ac:dyDescent="0.25">
      <c r="A52" s="1"/>
      <c r="B52" s="39"/>
      <c r="C52" s="39"/>
      <c r="D52" s="39" t="s">
        <v>78</v>
      </c>
      <c r="E52" s="39"/>
      <c r="F52" s="24"/>
      <c r="G52" s="24">
        <v>0</v>
      </c>
      <c r="H52" s="24"/>
      <c r="I52" s="24">
        <v>-1.08</v>
      </c>
      <c r="J52" s="23">
        <v>1665.55</v>
      </c>
      <c r="K52" s="6"/>
      <c r="L52" s="14"/>
    </row>
    <row r="53" spans="1:14" x14ac:dyDescent="0.25">
      <c r="A53" s="1"/>
      <c r="B53" s="39"/>
      <c r="C53" s="39"/>
      <c r="D53" s="39" t="s">
        <v>32</v>
      </c>
      <c r="E53" s="39"/>
      <c r="F53" s="24">
        <v>3300</v>
      </c>
      <c r="G53" s="38">
        <v>3346.33</v>
      </c>
      <c r="H53" s="24">
        <v>3736</v>
      </c>
      <c r="I53" s="38">
        <v>4353.68</v>
      </c>
      <c r="J53" s="23">
        <v>3558.9</v>
      </c>
      <c r="K53" s="6" t="s">
        <v>71</v>
      </c>
      <c r="L53" s="14"/>
    </row>
    <row r="54" spans="1:14" x14ac:dyDescent="0.25">
      <c r="A54" s="1"/>
      <c r="B54" s="39"/>
      <c r="C54" s="39"/>
      <c r="D54" s="39" t="s">
        <v>33</v>
      </c>
      <c r="E54" s="39"/>
      <c r="F54" s="36">
        <v>600</v>
      </c>
      <c r="G54" s="36">
        <v>1275.93</v>
      </c>
      <c r="H54" s="36">
        <v>600</v>
      </c>
      <c r="I54" s="36">
        <v>612</v>
      </c>
      <c r="J54" s="23">
        <v>61</v>
      </c>
      <c r="K54" s="6"/>
      <c r="L54" s="14"/>
    </row>
    <row r="55" spans="1:14" x14ac:dyDescent="0.25">
      <c r="A55" s="1"/>
      <c r="B55" s="39"/>
      <c r="C55" s="39"/>
      <c r="D55" s="39" t="s">
        <v>113</v>
      </c>
      <c r="E55" s="39"/>
      <c r="F55" s="24"/>
      <c r="G55" s="24"/>
      <c r="H55" s="24">
        <v>208</v>
      </c>
      <c r="I55" s="24"/>
      <c r="J55" s="23"/>
      <c r="K55" s="6" t="s">
        <v>71</v>
      </c>
      <c r="L55" s="14"/>
    </row>
    <row r="56" spans="1:14" x14ac:dyDescent="0.25">
      <c r="A56" s="1"/>
      <c r="B56" s="39"/>
      <c r="C56" s="39"/>
      <c r="D56" s="39"/>
      <c r="E56" s="39" t="s">
        <v>116</v>
      </c>
      <c r="F56" s="24"/>
      <c r="G56" s="24"/>
      <c r="H56" s="24">
        <v>175</v>
      </c>
      <c r="I56" s="24"/>
      <c r="J56" s="23"/>
      <c r="K56" s="6"/>
      <c r="L56" s="14"/>
    </row>
    <row r="57" spans="1:14" x14ac:dyDescent="0.25">
      <c r="A57" s="1"/>
      <c r="B57" s="39"/>
      <c r="C57" s="39"/>
      <c r="D57" s="39"/>
      <c r="E57" s="39" t="s">
        <v>117</v>
      </c>
      <c r="F57" s="24"/>
      <c r="G57" s="24"/>
      <c r="H57" s="24">
        <v>250</v>
      </c>
      <c r="I57" s="24"/>
      <c r="J57" s="23"/>
      <c r="K57" s="6"/>
      <c r="L57" s="14"/>
    </row>
    <row r="58" spans="1:14" x14ac:dyDescent="0.25">
      <c r="A58" s="1"/>
      <c r="B58" s="39"/>
      <c r="C58" s="39"/>
      <c r="D58" s="39"/>
      <c r="E58" s="39" t="s">
        <v>112</v>
      </c>
      <c r="F58" s="24">
        <v>800</v>
      </c>
      <c r="G58" s="24">
        <v>554.6</v>
      </c>
      <c r="H58" s="24">
        <v>504</v>
      </c>
      <c r="I58" s="24">
        <v>499.65</v>
      </c>
      <c r="J58" s="23"/>
      <c r="K58" s="6"/>
      <c r="L58" s="14"/>
    </row>
    <row r="59" spans="1:14" x14ac:dyDescent="0.25">
      <c r="A59" s="1"/>
      <c r="B59" s="39"/>
      <c r="C59" s="39"/>
      <c r="D59" s="39"/>
      <c r="E59" s="39" t="s">
        <v>115</v>
      </c>
      <c r="F59" s="21">
        <v>200</v>
      </c>
      <c r="G59" s="21">
        <v>159.9</v>
      </c>
      <c r="H59" s="21">
        <v>100</v>
      </c>
      <c r="I59" s="21">
        <v>175.89</v>
      </c>
      <c r="J59" s="25">
        <v>61</v>
      </c>
      <c r="K59" s="6"/>
      <c r="L59" s="14"/>
    </row>
    <row r="60" spans="1:14" x14ac:dyDescent="0.25">
      <c r="A60" s="1"/>
      <c r="B60" s="39"/>
      <c r="C60" s="39" t="s">
        <v>34</v>
      </c>
      <c r="D60" s="39"/>
      <c r="E60" s="39"/>
      <c r="F60" s="26">
        <f>SUM(F41:F59)</f>
        <v>8570</v>
      </c>
      <c r="G60" s="26">
        <f>SUM(G41:G59)</f>
        <v>8794.64</v>
      </c>
      <c r="H60" s="26">
        <f>SUM(H41:H59)</f>
        <v>9727</v>
      </c>
      <c r="I60" s="26">
        <f>SUM(I41:I59)</f>
        <v>9335.4499999999989</v>
      </c>
      <c r="J60" s="23">
        <f>SUM(J40:J59)</f>
        <v>8656.3700000000008</v>
      </c>
      <c r="K60" s="8"/>
      <c r="L60" s="14"/>
    </row>
    <row r="61" spans="1:14" x14ac:dyDescent="0.25">
      <c r="A61" s="1"/>
      <c r="B61" s="39"/>
      <c r="C61" s="39" t="s">
        <v>35</v>
      </c>
      <c r="D61" s="39"/>
      <c r="E61" s="39"/>
      <c r="F61" s="24"/>
      <c r="G61" s="24" t="s">
        <v>71</v>
      </c>
      <c r="H61" s="24"/>
      <c r="I61" s="24"/>
      <c r="J61" s="23" t="s">
        <v>71</v>
      </c>
      <c r="K61" s="6"/>
      <c r="L61" s="14"/>
    </row>
    <row r="62" spans="1:14" x14ac:dyDescent="0.25">
      <c r="A62" s="1"/>
      <c r="B62" s="39"/>
      <c r="C62" s="39"/>
      <c r="D62" s="39" t="s">
        <v>36</v>
      </c>
      <c r="E62" s="39"/>
      <c r="F62" s="24">
        <v>700</v>
      </c>
      <c r="G62" s="24">
        <v>651.95000000000005</v>
      </c>
      <c r="H62" s="24">
        <v>1000</v>
      </c>
      <c r="I62" s="24">
        <v>729.61</v>
      </c>
      <c r="J62" s="23">
        <v>294.61</v>
      </c>
      <c r="K62" s="6" t="s">
        <v>71</v>
      </c>
      <c r="L62" s="14"/>
      <c r="N62" s="18" t="s">
        <v>71</v>
      </c>
    </row>
    <row r="63" spans="1:14" x14ac:dyDescent="0.25">
      <c r="A63" s="1"/>
      <c r="B63" s="39"/>
      <c r="C63" s="39"/>
      <c r="D63" s="39" t="s">
        <v>47</v>
      </c>
      <c r="E63" s="39"/>
      <c r="F63" s="21">
        <v>400</v>
      </c>
      <c r="G63" s="21">
        <v>392.8</v>
      </c>
      <c r="H63" s="21" t="s">
        <v>71</v>
      </c>
      <c r="I63" s="21">
        <v>338.85</v>
      </c>
      <c r="J63" s="25">
        <v>434.9</v>
      </c>
      <c r="K63" s="7"/>
      <c r="L63" s="14"/>
    </row>
    <row r="64" spans="1:14" x14ac:dyDescent="0.25">
      <c r="A64" s="1"/>
      <c r="B64" s="39"/>
      <c r="C64" s="39" t="s">
        <v>37</v>
      </c>
      <c r="D64" s="39"/>
      <c r="E64" s="39"/>
      <c r="F64" s="26">
        <f>ROUND(SUM(F61:F63),5)</f>
        <v>1100</v>
      </c>
      <c r="G64" s="26">
        <f>ROUND(SUM(G61:G63),5)</f>
        <v>1044.75</v>
      </c>
      <c r="H64" s="26">
        <f>ROUND(SUM(H61:H63),5)</f>
        <v>1000</v>
      </c>
      <c r="I64" s="26">
        <f>ROUND(SUM(I61:I63),5)</f>
        <v>1068.46</v>
      </c>
      <c r="J64" s="26">
        <f>ROUND(SUM(J61:J63),5)</f>
        <v>729.51</v>
      </c>
      <c r="K64" s="8"/>
      <c r="L64" s="14"/>
    </row>
    <row r="65" spans="1:12" x14ac:dyDescent="0.25">
      <c r="A65" s="1"/>
      <c r="B65" s="39"/>
      <c r="C65" s="39" t="s">
        <v>38</v>
      </c>
      <c r="D65" s="39"/>
      <c r="E65" s="39"/>
      <c r="F65" s="24"/>
      <c r="G65" s="24"/>
      <c r="H65" s="24"/>
      <c r="I65" s="24"/>
      <c r="J65" s="23"/>
      <c r="K65" s="6"/>
      <c r="L65" s="14"/>
    </row>
    <row r="66" spans="1:12" x14ac:dyDescent="0.25">
      <c r="A66" s="1"/>
      <c r="B66" s="39"/>
      <c r="C66" s="39"/>
      <c r="D66" s="39" t="s">
        <v>39</v>
      </c>
      <c r="E66" s="39"/>
      <c r="F66" s="24"/>
      <c r="G66" s="24"/>
      <c r="H66" s="24"/>
      <c r="I66" s="24"/>
      <c r="J66" s="23"/>
      <c r="K66" s="6"/>
      <c r="L66" s="14"/>
    </row>
    <row r="67" spans="1:12" x14ac:dyDescent="0.25">
      <c r="A67" s="1"/>
      <c r="B67" s="39"/>
      <c r="C67" s="39"/>
      <c r="D67" s="39"/>
      <c r="E67" s="39" t="s">
        <v>73</v>
      </c>
      <c r="F67" s="24">
        <v>0</v>
      </c>
      <c r="G67" s="24"/>
      <c r="H67" s="24"/>
      <c r="I67" s="24"/>
      <c r="J67" s="23"/>
      <c r="K67" s="6"/>
      <c r="L67" s="14"/>
    </row>
    <row r="68" spans="1:12" x14ac:dyDescent="0.25">
      <c r="A68" s="1"/>
      <c r="B68" s="39"/>
      <c r="C68" s="39"/>
      <c r="D68" s="39"/>
      <c r="E68" s="39" t="s">
        <v>9</v>
      </c>
      <c r="F68" s="24">
        <v>0</v>
      </c>
      <c r="G68" s="24">
        <v>0</v>
      </c>
      <c r="H68" s="24"/>
      <c r="I68" s="24">
        <v>120</v>
      </c>
      <c r="J68" s="23"/>
      <c r="K68" s="6"/>
      <c r="L68" s="14"/>
    </row>
    <row r="69" spans="1:12" x14ac:dyDescent="0.25">
      <c r="A69" s="1"/>
      <c r="B69" s="39"/>
      <c r="C69" s="39"/>
      <c r="D69" s="39"/>
      <c r="E69" s="39" t="s">
        <v>130</v>
      </c>
      <c r="F69" s="24">
        <v>4640</v>
      </c>
      <c r="G69" s="24">
        <v>4408.8999999999996</v>
      </c>
      <c r="H69" s="24">
        <v>4200</v>
      </c>
      <c r="I69" s="24">
        <v>4772.1499999999996</v>
      </c>
      <c r="J69" s="23">
        <v>4504.93</v>
      </c>
      <c r="K69" s="6"/>
      <c r="L69" s="14"/>
    </row>
    <row r="70" spans="1:12" x14ac:dyDescent="0.25">
      <c r="A70" s="1"/>
      <c r="B70" s="39"/>
      <c r="C70" s="39"/>
      <c r="D70" s="40"/>
      <c r="E70" s="39" t="s">
        <v>70</v>
      </c>
      <c r="F70" s="24">
        <v>0</v>
      </c>
      <c r="G70" s="24">
        <v>0</v>
      </c>
      <c r="H70" s="24">
        <v>0</v>
      </c>
      <c r="I70" s="24">
        <v>0</v>
      </c>
      <c r="J70" s="26">
        <v>0</v>
      </c>
      <c r="K70" s="6"/>
      <c r="L70" s="14"/>
    </row>
    <row r="71" spans="1:12" x14ac:dyDescent="0.25">
      <c r="A71" s="1"/>
      <c r="B71" s="39"/>
      <c r="C71" s="39"/>
      <c r="D71" s="40" t="s">
        <v>27</v>
      </c>
      <c r="E71" s="39"/>
      <c r="F71" s="24">
        <v>0</v>
      </c>
      <c r="G71" s="24"/>
      <c r="H71" s="24"/>
      <c r="I71" s="24"/>
      <c r="J71" s="26">
        <v>475.61</v>
      </c>
      <c r="K71" s="6"/>
      <c r="L71" s="14"/>
    </row>
    <row r="72" spans="1:12" x14ac:dyDescent="0.25">
      <c r="A72" s="1"/>
      <c r="B72" s="39"/>
      <c r="C72" s="39"/>
      <c r="D72" s="40" t="s">
        <v>5</v>
      </c>
      <c r="E72" s="39"/>
      <c r="F72" s="24">
        <v>0</v>
      </c>
      <c r="G72" s="24">
        <v>300</v>
      </c>
      <c r="H72" s="24"/>
      <c r="I72" s="24">
        <v>577.5</v>
      </c>
      <c r="J72" s="26">
        <v>790</v>
      </c>
      <c r="K72" s="6"/>
      <c r="L72" s="14"/>
    </row>
    <row r="73" spans="1:12" x14ac:dyDescent="0.25">
      <c r="A73" s="1"/>
      <c r="B73" s="39"/>
      <c r="C73" s="39"/>
      <c r="D73" s="39" t="s">
        <v>40</v>
      </c>
      <c r="E73" s="39"/>
      <c r="F73" s="24"/>
      <c r="G73" s="24"/>
      <c r="H73" s="24"/>
      <c r="I73" s="24"/>
      <c r="J73" s="23"/>
      <c r="K73" s="6"/>
      <c r="L73" s="14"/>
    </row>
    <row r="74" spans="1:12" x14ac:dyDescent="0.25">
      <c r="A74" s="1"/>
      <c r="B74" s="39"/>
      <c r="C74" s="39"/>
      <c r="D74" s="39"/>
      <c r="E74" s="39" t="s">
        <v>41</v>
      </c>
      <c r="F74" s="24">
        <v>0</v>
      </c>
      <c r="G74" s="24">
        <v>0</v>
      </c>
      <c r="H74" s="24">
        <v>975</v>
      </c>
      <c r="I74" s="24">
        <v>146.06</v>
      </c>
      <c r="J74" s="23">
        <v>193.42</v>
      </c>
      <c r="K74" s="6"/>
      <c r="L74" s="14"/>
    </row>
    <row r="75" spans="1:12" x14ac:dyDescent="0.25">
      <c r="A75" s="1"/>
      <c r="B75" s="39"/>
      <c r="C75" s="39"/>
      <c r="D75" s="39"/>
      <c r="E75" s="39" t="s">
        <v>28</v>
      </c>
      <c r="F75" s="24">
        <v>250</v>
      </c>
      <c r="G75" s="24">
        <v>0</v>
      </c>
      <c r="H75" s="24">
        <v>250</v>
      </c>
      <c r="I75" s="24">
        <v>894.92</v>
      </c>
      <c r="J75" s="23">
        <v>559.74</v>
      </c>
      <c r="K75" s="6"/>
      <c r="L75" s="14"/>
    </row>
    <row r="76" spans="1:12" x14ac:dyDescent="0.25">
      <c r="A76" s="1"/>
      <c r="B76" s="39"/>
      <c r="C76" s="39"/>
      <c r="D76" s="39"/>
      <c r="E76" s="39" t="s">
        <v>126</v>
      </c>
      <c r="F76" s="24">
        <v>750</v>
      </c>
      <c r="G76" s="24">
        <v>559.20000000000005</v>
      </c>
      <c r="H76" s="24"/>
      <c r="I76" s="24"/>
      <c r="J76" s="23"/>
      <c r="K76" s="6"/>
      <c r="L76" s="14"/>
    </row>
    <row r="77" spans="1:12" hidden="1" x14ac:dyDescent="0.25">
      <c r="A77" s="1"/>
      <c r="B77" s="39"/>
      <c r="C77" s="39"/>
      <c r="D77" s="39"/>
      <c r="E77" s="39" t="s">
        <v>74</v>
      </c>
      <c r="F77" s="24"/>
      <c r="G77" s="24"/>
      <c r="H77" s="24"/>
      <c r="I77" s="24"/>
      <c r="J77" s="23"/>
      <c r="K77" s="6"/>
      <c r="L77" s="14"/>
    </row>
    <row r="78" spans="1:12" hidden="1" x14ac:dyDescent="0.25">
      <c r="A78" s="1"/>
      <c r="B78" s="39"/>
      <c r="C78" s="39"/>
      <c r="D78" s="39"/>
      <c r="E78" s="39" t="s">
        <v>79</v>
      </c>
      <c r="F78" s="24"/>
      <c r="G78" s="24"/>
      <c r="H78" s="24"/>
      <c r="I78" s="24"/>
      <c r="J78" s="23"/>
      <c r="K78" s="6"/>
      <c r="L78" s="14"/>
    </row>
    <row r="79" spans="1:12" x14ac:dyDescent="0.25">
      <c r="A79" s="1"/>
      <c r="B79" s="39"/>
      <c r="C79" s="39"/>
      <c r="D79" s="39"/>
      <c r="E79" s="39" t="s">
        <v>42</v>
      </c>
      <c r="F79" s="24">
        <v>1000</v>
      </c>
      <c r="G79" s="24">
        <v>1090.43</v>
      </c>
      <c r="H79" s="24">
        <v>2000</v>
      </c>
      <c r="I79" s="24">
        <v>2594.3000000000002</v>
      </c>
      <c r="J79" s="23">
        <v>2550.34</v>
      </c>
      <c r="K79" s="6"/>
      <c r="L79" s="14"/>
    </row>
    <row r="80" spans="1:12" x14ac:dyDescent="0.25">
      <c r="A80" s="1"/>
      <c r="B80" s="39"/>
      <c r="C80" s="39"/>
      <c r="D80" s="39"/>
      <c r="E80" s="39" t="s">
        <v>43</v>
      </c>
      <c r="F80" s="21">
        <v>7400</v>
      </c>
      <c r="G80" s="21">
        <v>2862.78</v>
      </c>
      <c r="H80" s="21">
        <v>4260</v>
      </c>
      <c r="I80" s="21">
        <v>3423</v>
      </c>
      <c r="J80" s="25">
        <v>4092.72</v>
      </c>
      <c r="K80" s="7">
        <f>290*12</f>
        <v>3480</v>
      </c>
      <c r="L80" s="14"/>
    </row>
    <row r="81" spans="1:12" x14ac:dyDescent="0.25">
      <c r="A81" s="1"/>
      <c r="B81" s="39"/>
      <c r="C81" s="39"/>
      <c r="D81" s="39" t="s">
        <v>44</v>
      </c>
      <c r="E81" s="39"/>
      <c r="F81" s="20">
        <f>SUM(F74:F80)</f>
        <v>9400</v>
      </c>
      <c r="G81" s="20">
        <f>SUM(G74:G80)</f>
        <v>4512.41</v>
      </c>
      <c r="H81" s="20">
        <f>SUM(H74:H80)</f>
        <v>7485</v>
      </c>
      <c r="I81" s="20">
        <f>SUM(I74:I80)</f>
        <v>7058.2800000000007</v>
      </c>
      <c r="J81" s="20">
        <f>SUM(J67:J80)</f>
        <v>13166.76</v>
      </c>
      <c r="K81" s="9"/>
      <c r="L81" s="14"/>
    </row>
    <row r="82" spans="1:12" x14ac:dyDescent="0.25">
      <c r="A82" s="1"/>
      <c r="B82" s="39"/>
      <c r="C82" s="39" t="s">
        <v>45</v>
      </c>
      <c r="D82" s="39"/>
      <c r="E82" s="39"/>
      <c r="F82" s="26">
        <f>F81+F69+F70+F68+F72</f>
        <v>14040</v>
      </c>
      <c r="G82" s="26">
        <f>G81+G69+G70+G68+G72</f>
        <v>9221.31</v>
      </c>
      <c r="H82" s="26">
        <f>H81+H69+H70</f>
        <v>11685</v>
      </c>
      <c r="I82" s="26">
        <f>I81+I69+I70+I68+I72</f>
        <v>12527.93</v>
      </c>
      <c r="J82" s="26">
        <f>SUM(J69:J80)</f>
        <v>13166.76</v>
      </c>
      <c r="K82" s="8"/>
      <c r="L82" s="14"/>
    </row>
    <row r="83" spans="1:12" x14ac:dyDescent="0.25">
      <c r="A83" s="1"/>
      <c r="B83" s="39"/>
      <c r="C83" s="39" t="s">
        <v>46</v>
      </c>
      <c r="D83" s="39"/>
      <c r="E83" s="39"/>
      <c r="F83" s="24"/>
      <c r="G83" s="24"/>
      <c r="H83" s="24"/>
      <c r="I83" s="24"/>
      <c r="J83" s="23"/>
      <c r="K83" s="6"/>
      <c r="L83" s="14"/>
    </row>
    <row r="84" spans="1:12" x14ac:dyDescent="0.25">
      <c r="A84" s="1"/>
      <c r="B84" s="39"/>
      <c r="C84" s="39"/>
      <c r="D84" s="39" t="s">
        <v>6</v>
      </c>
      <c r="E84" s="39"/>
      <c r="F84" s="24"/>
      <c r="G84" s="24"/>
      <c r="H84" s="24"/>
      <c r="I84" s="24"/>
      <c r="J84" s="23"/>
      <c r="K84" s="6"/>
      <c r="L84" s="14"/>
    </row>
    <row r="85" spans="1:12" x14ac:dyDescent="0.25">
      <c r="A85" s="1"/>
      <c r="B85" s="39"/>
      <c r="C85" s="39"/>
      <c r="D85" s="39"/>
      <c r="E85" s="39" t="s">
        <v>111</v>
      </c>
      <c r="F85" s="24">
        <v>50</v>
      </c>
      <c r="G85" s="24"/>
      <c r="H85" s="24">
        <v>300</v>
      </c>
      <c r="I85" s="24"/>
      <c r="J85" s="23"/>
      <c r="K85" s="6"/>
      <c r="L85" s="14"/>
    </row>
    <row r="86" spans="1:12" x14ac:dyDescent="0.25">
      <c r="A86" s="1"/>
      <c r="B86" s="39"/>
      <c r="C86" s="39"/>
      <c r="D86" s="39"/>
      <c r="E86" s="39" t="s">
        <v>47</v>
      </c>
      <c r="F86" s="24">
        <v>33</v>
      </c>
      <c r="G86" s="24">
        <v>12.68</v>
      </c>
      <c r="H86" s="24">
        <v>35</v>
      </c>
      <c r="I86" s="24">
        <v>32.89</v>
      </c>
      <c r="J86" s="23">
        <v>22.92</v>
      </c>
      <c r="K86" s="6"/>
      <c r="L86" s="14"/>
    </row>
    <row r="87" spans="1:12" x14ac:dyDescent="0.25">
      <c r="A87" s="1"/>
      <c r="B87" s="39"/>
      <c r="C87" s="39"/>
      <c r="D87" s="39"/>
      <c r="E87" s="39" t="s">
        <v>42</v>
      </c>
      <c r="F87" s="24">
        <v>100</v>
      </c>
      <c r="G87" s="24">
        <v>197.12</v>
      </c>
      <c r="H87" s="24">
        <v>100</v>
      </c>
      <c r="I87" s="24">
        <v>376.96</v>
      </c>
      <c r="J87" s="23">
        <v>311.33</v>
      </c>
      <c r="K87" s="6"/>
      <c r="L87" s="14"/>
    </row>
    <row r="88" spans="1:12" x14ac:dyDescent="0.25">
      <c r="A88" s="1"/>
      <c r="B88" s="39"/>
      <c r="C88" s="39"/>
      <c r="D88" s="39"/>
      <c r="E88" s="39" t="s">
        <v>48</v>
      </c>
      <c r="F88" s="21">
        <v>1020</v>
      </c>
      <c r="G88" s="21">
        <v>935</v>
      </c>
      <c r="H88" s="21">
        <v>1020</v>
      </c>
      <c r="I88" s="21">
        <v>1020</v>
      </c>
      <c r="J88" s="25">
        <v>1020</v>
      </c>
      <c r="K88" s="7" t="s">
        <v>71</v>
      </c>
      <c r="L88" s="14"/>
    </row>
    <row r="89" spans="1:12" x14ac:dyDescent="0.25">
      <c r="A89" s="1"/>
      <c r="B89" s="39"/>
      <c r="C89" s="39"/>
      <c r="D89" s="39" t="s">
        <v>49</v>
      </c>
      <c r="E89" s="39"/>
      <c r="F89" s="26">
        <f>ROUND(SUM(F84:F88),5)</f>
        <v>1203</v>
      </c>
      <c r="G89" s="26">
        <f>ROUND(SUM(G84:G88),5)</f>
        <v>1144.8</v>
      </c>
      <c r="H89" s="26">
        <f>ROUND(SUM(H84:H88),5)</f>
        <v>1455</v>
      </c>
      <c r="I89" s="26">
        <f>ROUND(SUM(I84:I88),5)</f>
        <v>1429.85</v>
      </c>
      <c r="J89" s="23">
        <f>ROUND(SUM(J84:J88),5)</f>
        <v>1354.25</v>
      </c>
      <c r="K89" s="8"/>
      <c r="L89" s="14"/>
    </row>
    <row r="90" spans="1:12" x14ac:dyDescent="0.25">
      <c r="A90" s="1"/>
      <c r="B90" s="39"/>
      <c r="C90" s="39"/>
      <c r="D90" s="39" t="s">
        <v>84</v>
      </c>
      <c r="E90" s="39"/>
      <c r="F90" s="24"/>
      <c r="G90" s="24"/>
      <c r="H90" s="24"/>
      <c r="I90" s="24"/>
      <c r="J90" s="23"/>
      <c r="K90" s="6"/>
      <c r="L90" s="14"/>
    </row>
    <row r="91" spans="1:12" x14ac:dyDescent="0.25">
      <c r="A91" s="1"/>
      <c r="B91" s="39"/>
      <c r="C91" s="39"/>
      <c r="D91" s="39"/>
      <c r="E91" s="39" t="s">
        <v>47</v>
      </c>
      <c r="F91" s="24">
        <v>200</v>
      </c>
      <c r="G91" s="24">
        <v>168.62</v>
      </c>
      <c r="H91" s="24">
        <v>100</v>
      </c>
      <c r="I91" s="24">
        <v>86.81</v>
      </c>
      <c r="J91" s="23">
        <v>183.82</v>
      </c>
      <c r="K91" s="6"/>
      <c r="L91" s="14"/>
    </row>
    <row r="92" spans="1:12" x14ac:dyDescent="0.25">
      <c r="A92" s="1"/>
      <c r="B92" s="39"/>
      <c r="C92" s="39"/>
      <c r="D92" s="39"/>
      <c r="E92" s="39" t="s">
        <v>28</v>
      </c>
      <c r="F92" s="24"/>
      <c r="G92" s="24">
        <v>81.510000000000005</v>
      </c>
      <c r="H92" s="24">
        <v>100</v>
      </c>
      <c r="I92" s="24">
        <v>45.33</v>
      </c>
      <c r="J92" s="23">
        <v>535.49</v>
      </c>
      <c r="K92" s="6"/>
      <c r="L92" s="14"/>
    </row>
    <row r="93" spans="1:12" x14ac:dyDescent="0.25">
      <c r="A93" s="1"/>
      <c r="B93" s="39"/>
      <c r="C93" s="39"/>
      <c r="D93" s="39"/>
      <c r="E93" s="39" t="s">
        <v>50</v>
      </c>
      <c r="F93" s="24">
        <v>7000</v>
      </c>
      <c r="G93" s="24">
        <v>7425</v>
      </c>
      <c r="H93" s="24">
        <v>8825</v>
      </c>
      <c r="I93" s="24">
        <v>8825</v>
      </c>
      <c r="J93" s="23">
        <v>7900</v>
      </c>
      <c r="K93" s="6" t="s">
        <v>71</v>
      </c>
      <c r="L93" s="14"/>
    </row>
    <row r="94" spans="1:12" x14ac:dyDescent="0.25">
      <c r="A94" s="1"/>
      <c r="B94" s="39"/>
      <c r="C94" s="39"/>
      <c r="D94" s="39"/>
      <c r="E94" s="39" t="s">
        <v>51</v>
      </c>
      <c r="F94" s="24">
        <v>12050</v>
      </c>
      <c r="G94" s="24">
        <v>12500</v>
      </c>
      <c r="H94" s="24">
        <v>11100</v>
      </c>
      <c r="I94" s="24">
        <v>12275</v>
      </c>
      <c r="J94" s="23">
        <v>11515</v>
      </c>
      <c r="K94" s="6"/>
      <c r="L94" s="14"/>
    </row>
    <row r="95" spans="1:12" x14ac:dyDescent="0.25">
      <c r="A95" s="1"/>
      <c r="B95" s="39"/>
      <c r="C95" s="39"/>
      <c r="D95" s="39"/>
      <c r="E95" s="39" t="s">
        <v>42</v>
      </c>
      <c r="F95" s="24"/>
      <c r="G95" s="24">
        <v>336.46</v>
      </c>
      <c r="H95" s="24" t="s">
        <v>71</v>
      </c>
      <c r="I95" s="24">
        <v>29.33</v>
      </c>
      <c r="J95" s="23">
        <v>1646.54</v>
      </c>
      <c r="K95" s="6"/>
      <c r="L95" s="14"/>
    </row>
    <row r="96" spans="1:12" ht="15.75" thickBot="1" x14ac:dyDescent="0.3">
      <c r="A96" s="1"/>
      <c r="B96" s="39"/>
      <c r="C96" s="39"/>
      <c r="D96" s="39"/>
      <c r="E96" s="39" t="s">
        <v>52</v>
      </c>
      <c r="F96" s="24">
        <v>9500</v>
      </c>
      <c r="G96" s="24">
        <f>3149.18+1000.26+2848.49</f>
        <v>6997.9299999999994</v>
      </c>
      <c r="H96" s="24">
        <f>3460+1350+2000</f>
        <v>6810</v>
      </c>
      <c r="I96" s="24">
        <f>3881.07+1188.44+2000.2</f>
        <v>7069.71</v>
      </c>
      <c r="J96" s="23">
        <f>4778.21+1275.88+4006.93</f>
        <v>10061.02</v>
      </c>
      <c r="K96" s="6"/>
      <c r="L96" s="14"/>
    </row>
    <row r="97" spans="1:12" ht="15.75" thickBot="1" x14ac:dyDescent="0.3">
      <c r="A97" s="1"/>
      <c r="B97" s="39"/>
      <c r="C97" s="39"/>
      <c r="D97" s="39" t="s">
        <v>53</v>
      </c>
      <c r="E97" s="39"/>
      <c r="F97" s="29">
        <f>ROUND(SUM(F90:F96),5)</f>
        <v>28750</v>
      </c>
      <c r="G97" s="29">
        <f>ROUND(SUM(G90:G96),5)</f>
        <v>27509.52</v>
      </c>
      <c r="H97" s="29">
        <f>ROUND(SUM(H90:H96),5)</f>
        <v>26935</v>
      </c>
      <c r="I97" s="29">
        <f>ROUND(SUM(I90:I96),5)</f>
        <v>28331.18</v>
      </c>
      <c r="J97" s="28">
        <f>ROUND(SUM(J90:J96),5)</f>
        <v>31841.87</v>
      </c>
      <c r="K97" s="10"/>
      <c r="L97" s="14" t="s">
        <v>71</v>
      </c>
    </row>
    <row r="98" spans="1:12" x14ac:dyDescent="0.25">
      <c r="A98" s="1"/>
      <c r="B98" s="39"/>
      <c r="C98" s="39" t="s">
        <v>54</v>
      </c>
      <c r="D98" s="39"/>
      <c r="E98" s="39"/>
      <c r="F98" s="26">
        <f>ROUND(F83+F89+F97,5)</f>
        <v>29953</v>
      </c>
      <c r="G98" s="26">
        <f>ROUND(G83+G89+G97,5)</f>
        <v>28654.32</v>
      </c>
      <c r="H98" s="26">
        <f>ROUND(H83+H89+H97,5)</f>
        <v>28390</v>
      </c>
      <c r="I98" s="26">
        <f>ROUND(I83+I89+I97,5)</f>
        <v>29761.03</v>
      </c>
      <c r="J98" s="23">
        <f>ROUND(J83+J89+J97,5)</f>
        <v>33196.120000000003</v>
      </c>
      <c r="K98" s="8"/>
      <c r="L98" s="14"/>
    </row>
    <row r="99" spans="1:12" x14ac:dyDescent="0.25">
      <c r="A99" s="1"/>
      <c r="B99" s="39"/>
      <c r="C99" s="39" t="s">
        <v>55</v>
      </c>
      <c r="D99" s="39"/>
      <c r="E99" s="39"/>
      <c r="F99" s="24"/>
      <c r="G99" s="24" t="s">
        <v>71</v>
      </c>
      <c r="H99" s="24"/>
      <c r="I99" s="24"/>
      <c r="J99" s="23"/>
      <c r="K99" s="6"/>
      <c r="L99" s="14"/>
    </row>
    <row r="100" spans="1:12" x14ac:dyDescent="0.25">
      <c r="A100" s="1"/>
      <c r="B100" s="39"/>
      <c r="C100" s="39"/>
      <c r="D100" s="39" t="s">
        <v>80</v>
      </c>
      <c r="E100" s="39"/>
      <c r="F100" s="24"/>
      <c r="G100" s="24"/>
      <c r="H100" s="24"/>
      <c r="I100" s="24"/>
      <c r="J100" s="23"/>
      <c r="K100" s="6"/>
      <c r="L100" s="14"/>
    </row>
    <row r="101" spans="1:12" x14ac:dyDescent="0.25">
      <c r="A101" s="1"/>
      <c r="B101" s="39"/>
      <c r="C101" s="39"/>
      <c r="D101" s="39" t="s">
        <v>75</v>
      </c>
      <c r="E101" s="39"/>
      <c r="F101" s="24">
        <v>0</v>
      </c>
      <c r="G101" s="24">
        <v>0</v>
      </c>
      <c r="H101" s="24">
        <v>0</v>
      </c>
      <c r="I101" s="24">
        <v>58.73</v>
      </c>
      <c r="J101" s="23"/>
      <c r="K101" s="6"/>
      <c r="L101" s="14"/>
    </row>
    <row r="102" spans="1:12" x14ac:dyDescent="0.25">
      <c r="A102" s="1"/>
      <c r="B102" s="39"/>
      <c r="C102" s="39"/>
      <c r="D102" s="39" t="s">
        <v>56</v>
      </c>
      <c r="E102" s="39"/>
      <c r="F102" s="21">
        <v>1000</v>
      </c>
      <c r="G102" s="21">
        <v>908.62</v>
      </c>
      <c r="H102" s="21">
        <v>425</v>
      </c>
      <c r="I102" s="21">
        <v>171.26</v>
      </c>
      <c r="J102" s="20">
        <v>179.43</v>
      </c>
      <c r="K102" s="7"/>
      <c r="L102" s="14"/>
    </row>
    <row r="103" spans="1:12" x14ac:dyDescent="0.25">
      <c r="A103" s="1"/>
      <c r="B103" s="39"/>
      <c r="C103" s="39" t="s">
        <v>57</v>
      </c>
      <c r="D103" s="39"/>
      <c r="E103" s="39"/>
      <c r="F103" s="26">
        <f>SUM(F101:F102)</f>
        <v>1000</v>
      </c>
      <c r="G103" s="26">
        <f>SUM(G101:G102)</f>
        <v>908.62</v>
      </c>
      <c r="H103" s="26">
        <f>SUM(H101:H102)</f>
        <v>425</v>
      </c>
      <c r="I103" s="26">
        <f>SUM(I101:I102)</f>
        <v>229.98999999999998</v>
      </c>
      <c r="J103" s="26">
        <f>SUM(J100:J102)</f>
        <v>179.43</v>
      </c>
      <c r="K103" s="8"/>
      <c r="L103" s="14"/>
    </row>
    <row r="104" spans="1:12" x14ac:dyDescent="0.25">
      <c r="A104" s="1"/>
      <c r="B104" s="39"/>
      <c r="C104" s="39" t="s">
        <v>58</v>
      </c>
      <c r="D104" s="39"/>
      <c r="E104" s="39"/>
      <c r="F104" s="24"/>
      <c r="G104" s="24"/>
      <c r="H104" s="24"/>
      <c r="I104" s="24"/>
      <c r="J104" s="23"/>
      <c r="K104" s="6"/>
      <c r="L104" s="14"/>
    </row>
    <row r="105" spans="1:12" x14ac:dyDescent="0.25">
      <c r="A105" s="1"/>
      <c r="B105" s="39"/>
      <c r="C105" s="39"/>
      <c r="D105" s="39" t="s">
        <v>129</v>
      </c>
      <c r="E105" s="39"/>
      <c r="F105" s="24">
        <v>350</v>
      </c>
      <c r="G105" s="24"/>
      <c r="H105" s="24"/>
      <c r="I105" s="24"/>
      <c r="J105" s="23"/>
      <c r="K105" s="6"/>
      <c r="L105" s="14"/>
    </row>
    <row r="106" spans="1:12" x14ac:dyDescent="0.25">
      <c r="A106" s="1"/>
      <c r="B106" s="39"/>
      <c r="C106" s="39"/>
      <c r="D106" s="39" t="s">
        <v>60</v>
      </c>
      <c r="E106" s="39"/>
      <c r="F106" s="24">
        <v>200</v>
      </c>
      <c r="G106" s="24">
        <v>206.1</v>
      </c>
      <c r="H106" s="24">
        <v>200</v>
      </c>
      <c r="I106" s="24">
        <v>99</v>
      </c>
      <c r="J106" s="23">
        <v>1289.31</v>
      </c>
      <c r="K106" s="6"/>
      <c r="L106" s="14"/>
    </row>
    <row r="107" spans="1:12" x14ac:dyDescent="0.25">
      <c r="A107" s="1"/>
      <c r="B107" s="39"/>
      <c r="C107" s="39"/>
      <c r="D107" s="39" t="s">
        <v>88</v>
      </c>
      <c r="E107" s="39"/>
      <c r="F107" s="24">
        <v>250</v>
      </c>
      <c r="G107" s="24">
        <v>163.31</v>
      </c>
      <c r="H107" s="24">
        <v>250</v>
      </c>
      <c r="I107" s="24">
        <v>232.56</v>
      </c>
      <c r="J107" s="23">
        <v>101.7</v>
      </c>
      <c r="K107" s="6"/>
      <c r="L107" s="14"/>
    </row>
    <row r="108" spans="1:12" x14ac:dyDescent="0.25">
      <c r="A108" s="1"/>
      <c r="B108" s="39"/>
      <c r="C108" s="39"/>
      <c r="D108" s="39" t="s">
        <v>89</v>
      </c>
      <c r="E108" s="39"/>
      <c r="F108" s="24">
        <v>50</v>
      </c>
      <c r="G108" s="24"/>
      <c r="H108" s="24">
        <v>50</v>
      </c>
      <c r="I108" s="24"/>
      <c r="J108" s="23">
        <v>78.930000000000007</v>
      </c>
      <c r="K108" s="6"/>
      <c r="L108" s="14"/>
    </row>
    <row r="109" spans="1:12" x14ac:dyDescent="0.25">
      <c r="A109" s="1"/>
      <c r="B109" s="39"/>
      <c r="C109" s="39"/>
      <c r="D109" s="39" t="s">
        <v>59</v>
      </c>
      <c r="E109" s="39"/>
      <c r="F109" s="24">
        <v>1200</v>
      </c>
      <c r="G109" s="24">
        <v>1113.47</v>
      </c>
      <c r="H109" s="24">
        <v>1200</v>
      </c>
      <c r="I109" s="24">
        <v>1187.5</v>
      </c>
      <c r="J109" s="23">
        <v>773.86</v>
      </c>
      <c r="K109" s="6"/>
      <c r="L109" s="14"/>
    </row>
    <row r="110" spans="1:12" x14ac:dyDescent="0.25">
      <c r="A110" s="1"/>
      <c r="B110" s="39"/>
      <c r="C110" s="39"/>
      <c r="D110" s="40" t="s">
        <v>90</v>
      </c>
      <c r="E110" s="40"/>
      <c r="F110" s="26">
        <v>300</v>
      </c>
      <c r="G110" s="26">
        <v>582.79</v>
      </c>
      <c r="H110" s="26">
        <v>300</v>
      </c>
      <c r="I110" s="26">
        <v>479.53</v>
      </c>
      <c r="J110" s="23">
        <v>273.39999999999998</v>
      </c>
      <c r="K110" s="6"/>
      <c r="L110" s="14"/>
    </row>
    <row r="111" spans="1:12" x14ac:dyDescent="0.25">
      <c r="A111" s="1"/>
      <c r="B111" s="39"/>
      <c r="C111" s="39"/>
      <c r="D111" s="40" t="s">
        <v>91</v>
      </c>
      <c r="E111" s="40"/>
      <c r="F111" s="26">
        <v>100</v>
      </c>
      <c r="G111" s="26">
        <v>0</v>
      </c>
      <c r="H111" s="26">
        <v>100</v>
      </c>
      <c r="I111" s="26">
        <v>67.37</v>
      </c>
      <c r="K111" s="6"/>
      <c r="L111" s="14"/>
    </row>
    <row r="112" spans="1:12" x14ac:dyDescent="0.25">
      <c r="A112" s="1"/>
      <c r="B112" s="39"/>
      <c r="C112" s="39"/>
      <c r="D112" s="39" t="s">
        <v>110</v>
      </c>
      <c r="E112" s="39"/>
      <c r="F112" s="24"/>
      <c r="G112" s="24"/>
      <c r="H112" s="24"/>
      <c r="I112" s="24"/>
      <c r="J112" s="23">
        <v>240</v>
      </c>
      <c r="K112" s="6"/>
      <c r="L112" s="14"/>
    </row>
    <row r="113" spans="1:12" x14ac:dyDescent="0.25">
      <c r="A113" s="1"/>
      <c r="B113" s="39"/>
      <c r="C113" s="39"/>
      <c r="D113" s="40" t="s">
        <v>93</v>
      </c>
      <c r="E113" s="40"/>
      <c r="F113" s="26">
        <v>100</v>
      </c>
      <c r="G113" s="26"/>
      <c r="H113" s="26">
        <v>100</v>
      </c>
      <c r="I113" s="26"/>
      <c r="K113" s="6"/>
      <c r="L113" s="14"/>
    </row>
    <row r="114" spans="1:12" x14ac:dyDescent="0.25">
      <c r="A114" s="1"/>
      <c r="B114" s="39"/>
      <c r="C114" s="39"/>
      <c r="D114" s="39" t="s">
        <v>94</v>
      </c>
      <c r="E114" s="39"/>
      <c r="F114" s="24">
        <v>150</v>
      </c>
      <c r="G114" s="24">
        <v>0</v>
      </c>
      <c r="H114" s="24">
        <v>150</v>
      </c>
      <c r="I114" s="24">
        <v>308.98</v>
      </c>
      <c r="J114" s="23">
        <v>-8.18</v>
      </c>
      <c r="K114" s="6"/>
      <c r="L114" s="14"/>
    </row>
    <row r="115" spans="1:12" x14ac:dyDescent="0.25">
      <c r="A115" s="1"/>
      <c r="B115" s="39"/>
      <c r="C115" s="39"/>
      <c r="D115" s="39" t="s">
        <v>61</v>
      </c>
      <c r="E115" s="39"/>
      <c r="F115" s="24">
        <v>10476</v>
      </c>
      <c r="G115" s="24">
        <v>10626.67</v>
      </c>
      <c r="H115" s="24">
        <v>10000</v>
      </c>
      <c r="I115" s="24">
        <v>9792</v>
      </c>
      <c r="J115" s="23">
        <v>8670</v>
      </c>
      <c r="K115" s="6"/>
      <c r="L115" s="14"/>
    </row>
    <row r="116" spans="1:12" x14ac:dyDescent="0.25">
      <c r="A116" s="1"/>
      <c r="B116" s="39"/>
      <c r="C116" s="39"/>
      <c r="D116" s="39" t="s">
        <v>62</v>
      </c>
      <c r="E116" s="39"/>
      <c r="F116" s="24">
        <v>1000</v>
      </c>
      <c r="G116" s="24">
        <v>800</v>
      </c>
      <c r="H116" s="24">
        <v>1000</v>
      </c>
      <c r="I116" s="24">
        <v>700</v>
      </c>
      <c r="J116" s="23">
        <v>700</v>
      </c>
      <c r="K116" s="6"/>
      <c r="L116" s="14"/>
    </row>
    <row r="117" spans="1:12" x14ac:dyDescent="0.25">
      <c r="A117" s="1"/>
      <c r="B117" s="39"/>
      <c r="C117" s="39"/>
      <c r="D117" s="39" t="s">
        <v>96</v>
      </c>
      <c r="E117" s="39"/>
      <c r="F117" s="24">
        <v>1500</v>
      </c>
      <c r="G117" s="24">
        <v>924.66</v>
      </c>
      <c r="H117" s="24">
        <v>1500</v>
      </c>
      <c r="I117" s="24">
        <v>1194.3900000000001</v>
      </c>
      <c r="J117" s="23">
        <v>845.68</v>
      </c>
      <c r="K117" s="6"/>
      <c r="L117" s="14"/>
    </row>
    <row r="118" spans="1:12" x14ac:dyDescent="0.25">
      <c r="A118" s="1"/>
      <c r="B118" s="39"/>
      <c r="C118" s="39"/>
      <c r="D118" s="40" t="s">
        <v>97</v>
      </c>
      <c r="E118" s="40"/>
      <c r="F118" s="26">
        <v>250</v>
      </c>
      <c r="G118" s="26">
        <v>252.62</v>
      </c>
      <c r="H118" s="26">
        <v>250</v>
      </c>
      <c r="I118" s="26">
        <v>143.29</v>
      </c>
      <c r="K118" s="6"/>
      <c r="L118" s="14"/>
    </row>
    <row r="119" spans="1:12" x14ac:dyDescent="0.25">
      <c r="A119" s="1"/>
      <c r="B119" s="39"/>
      <c r="C119" s="39"/>
      <c r="D119" s="40" t="s">
        <v>98</v>
      </c>
      <c r="E119" s="40"/>
      <c r="F119" s="26">
        <v>500</v>
      </c>
      <c r="G119" s="26">
        <v>256.58999999999997</v>
      </c>
      <c r="H119" s="26">
        <v>500</v>
      </c>
      <c r="I119" s="26"/>
      <c r="J119" s="23">
        <v>2066.62</v>
      </c>
      <c r="K119" s="6"/>
      <c r="L119" s="14"/>
    </row>
    <row r="120" spans="1:12" x14ac:dyDescent="0.25">
      <c r="A120" s="1"/>
      <c r="B120" s="39"/>
      <c r="C120" s="39"/>
      <c r="D120" s="40" t="s">
        <v>99</v>
      </c>
      <c r="E120" s="40"/>
      <c r="F120" s="26">
        <v>800</v>
      </c>
      <c r="G120" s="26">
        <v>771.32</v>
      </c>
      <c r="H120" s="26">
        <v>800</v>
      </c>
      <c r="I120" s="26">
        <v>545.97</v>
      </c>
      <c r="J120" s="23">
        <v>689.5</v>
      </c>
      <c r="K120" s="6"/>
      <c r="L120" s="14"/>
    </row>
    <row r="121" spans="1:12" x14ac:dyDescent="0.25">
      <c r="A121" s="1"/>
      <c r="B121" s="39"/>
      <c r="C121" s="39"/>
      <c r="D121" s="39" t="s">
        <v>63</v>
      </c>
      <c r="E121" s="39"/>
      <c r="F121" s="24">
        <v>1600</v>
      </c>
      <c r="G121" s="24">
        <v>1370</v>
      </c>
      <c r="H121" s="24">
        <v>1600</v>
      </c>
      <c r="I121" s="24">
        <v>1300</v>
      </c>
      <c r="J121" s="23">
        <v>1600</v>
      </c>
      <c r="K121" s="6"/>
      <c r="L121" s="14"/>
    </row>
    <row r="122" spans="1:12" x14ac:dyDescent="0.25">
      <c r="A122" s="1"/>
      <c r="B122" s="39"/>
      <c r="C122" s="39"/>
      <c r="D122" s="39" t="s">
        <v>92</v>
      </c>
      <c r="E122" s="39"/>
      <c r="F122" s="24">
        <v>100</v>
      </c>
      <c r="G122" s="24">
        <v>552.99</v>
      </c>
      <c r="H122" s="24">
        <v>100</v>
      </c>
      <c r="I122" s="24" t="s">
        <v>71</v>
      </c>
      <c r="J122" s="23">
        <v>55.39</v>
      </c>
      <c r="K122" s="6"/>
      <c r="L122" s="14"/>
    </row>
    <row r="123" spans="1:12" x14ac:dyDescent="0.25">
      <c r="A123" s="1"/>
      <c r="B123" s="39"/>
      <c r="C123" s="39"/>
      <c r="D123" s="39" t="s">
        <v>76</v>
      </c>
      <c r="E123" s="39"/>
      <c r="F123" s="24">
        <v>1250</v>
      </c>
      <c r="G123" s="24">
        <v>717.73</v>
      </c>
      <c r="H123" s="24">
        <v>1250</v>
      </c>
      <c r="I123" s="24">
        <v>878.74</v>
      </c>
      <c r="J123" s="23">
        <v>0</v>
      </c>
      <c r="K123" s="6"/>
      <c r="L123" s="14"/>
    </row>
    <row r="124" spans="1:12" x14ac:dyDescent="0.25">
      <c r="A124" s="1"/>
      <c r="B124" s="39"/>
      <c r="C124" s="39"/>
      <c r="D124" s="40" t="s">
        <v>100</v>
      </c>
      <c r="E124" s="40"/>
      <c r="F124" s="26">
        <v>10800</v>
      </c>
      <c r="G124" s="26">
        <v>10725</v>
      </c>
      <c r="H124" s="26">
        <v>10000</v>
      </c>
      <c r="I124" s="26">
        <v>9451.09</v>
      </c>
      <c r="J124" s="23">
        <v>10574.48</v>
      </c>
      <c r="K124" s="6"/>
      <c r="L124" s="14"/>
    </row>
    <row r="125" spans="1:12" x14ac:dyDescent="0.25">
      <c r="A125" s="1"/>
      <c r="B125" s="39"/>
      <c r="C125" s="39"/>
      <c r="D125" s="40" t="s">
        <v>101</v>
      </c>
      <c r="E125" s="40"/>
      <c r="F125" s="26">
        <v>500</v>
      </c>
      <c r="G125" s="26"/>
      <c r="H125" s="26">
        <v>500</v>
      </c>
      <c r="I125" s="26"/>
      <c r="J125" s="23"/>
      <c r="K125" s="6"/>
      <c r="L125" s="14"/>
    </row>
    <row r="126" spans="1:12" x14ac:dyDescent="0.25">
      <c r="A126" s="1"/>
      <c r="B126" s="39"/>
      <c r="C126" s="39"/>
      <c r="D126" s="40" t="s">
        <v>102</v>
      </c>
      <c r="E126" s="40"/>
      <c r="F126" s="26">
        <v>5500</v>
      </c>
      <c r="G126" s="26">
        <v>4661.5</v>
      </c>
      <c r="H126" s="26">
        <v>5500</v>
      </c>
      <c r="I126" s="26">
        <v>4364</v>
      </c>
      <c r="J126" s="23">
        <v>5552</v>
      </c>
      <c r="K126" s="6"/>
      <c r="L126" s="14"/>
    </row>
    <row r="127" spans="1:12" x14ac:dyDescent="0.25">
      <c r="A127" s="1"/>
      <c r="B127" s="39"/>
      <c r="C127" s="39"/>
      <c r="D127" s="39" t="s">
        <v>103</v>
      </c>
      <c r="E127" s="39"/>
      <c r="F127" s="24">
        <v>2500</v>
      </c>
      <c r="G127" s="24">
        <v>3869.33</v>
      </c>
      <c r="H127" s="24">
        <v>3500</v>
      </c>
      <c r="I127" s="24">
        <v>3069.65</v>
      </c>
      <c r="J127" s="23">
        <v>2235.23</v>
      </c>
      <c r="K127" s="6"/>
      <c r="L127" s="14"/>
    </row>
    <row r="128" spans="1:12" x14ac:dyDescent="0.25">
      <c r="A128" s="1"/>
      <c r="B128" s="39"/>
      <c r="C128" s="39"/>
      <c r="D128" s="39" t="s">
        <v>95</v>
      </c>
      <c r="E128" s="39"/>
      <c r="F128" s="24">
        <v>2800</v>
      </c>
      <c r="G128" s="24">
        <v>1610.74</v>
      </c>
      <c r="H128" s="24">
        <v>3000</v>
      </c>
      <c r="I128" s="24">
        <v>891.99</v>
      </c>
      <c r="J128" s="23">
        <v>1303.92</v>
      </c>
      <c r="K128" s="6"/>
      <c r="L128" s="14"/>
    </row>
    <row r="129" spans="1:12" x14ac:dyDescent="0.25">
      <c r="A129" s="1"/>
      <c r="B129" s="39"/>
      <c r="C129" s="39"/>
      <c r="D129" s="39" t="s">
        <v>87</v>
      </c>
      <c r="E129" s="39"/>
      <c r="F129" s="24">
        <v>400</v>
      </c>
      <c r="G129" s="24">
        <v>245</v>
      </c>
      <c r="H129" s="24">
        <v>500</v>
      </c>
      <c r="I129" s="24">
        <v>1074.05</v>
      </c>
      <c r="J129" s="23">
        <v>192.39</v>
      </c>
      <c r="K129" s="6"/>
      <c r="L129" s="14"/>
    </row>
    <row r="130" spans="1:12" x14ac:dyDescent="0.25">
      <c r="A130" s="1"/>
      <c r="B130" s="39"/>
      <c r="C130" s="39"/>
      <c r="D130" s="39" t="s">
        <v>104</v>
      </c>
      <c r="E130" s="39"/>
      <c r="F130" s="24">
        <v>100</v>
      </c>
      <c r="G130" s="24">
        <v>69.59</v>
      </c>
      <c r="H130" s="24">
        <v>100</v>
      </c>
      <c r="I130" s="24">
        <v>67.88</v>
      </c>
      <c r="J130" s="23">
        <v>0</v>
      </c>
      <c r="K130" s="6"/>
      <c r="L130" s="14"/>
    </row>
    <row r="131" spans="1:12" x14ac:dyDescent="0.25">
      <c r="A131" s="1"/>
      <c r="B131" s="39"/>
      <c r="C131" s="39"/>
      <c r="D131" s="39" t="s">
        <v>64</v>
      </c>
      <c r="E131" s="39"/>
      <c r="F131" s="24">
        <v>9305</v>
      </c>
      <c r="G131" s="24">
        <v>3778.87</v>
      </c>
      <c r="H131" s="24">
        <v>4104</v>
      </c>
      <c r="I131" s="24">
        <v>2989</v>
      </c>
      <c r="J131" s="23">
        <v>2090</v>
      </c>
      <c r="K131" s="6"/>
      <c r="L131" s="14"/>
    </row>
    <row r="132" spans="1:12" x14ac:dyDescent="0.25">
      <c r="A132" s="1"/>
      <c r="B132" s="39"/>
      <c r="C132" s="39"/>
      <c r="D132" s="39" t="s">
        <v>105</v>
      </c>
      <c r="E132" s="39"/>
      <c r="F132" s="24">
        <v>1200</v>
      </c>
      <c r="G132" s="24">
        <v>1219.42</v>
      </c>
      <c r="H132" s="24">
        <v>1200</v>
      </c>
      <c r="I132" s="24">
        <v>1071.68</v>
      </c>
      <c r="J132" s="23">
        <v>867.93</v>
      </c>
      <c r="K132" s="6"/>
      <c r="L132" s="14"/>
    </row>
    <row r="133" spans="1:12" x14ac:dyDescent="0.25">
      <c r="A133" s="1"/>
      <c r="B133" s="39"/>
      <c r="C133" s="39"/>
      <c r="D133" s="39" t="s">
        <v>106</v>
      </c>
      <c r="E133" s="39"/>
      <c r="F133" s="24"/>
      <c r="G133" s="24">
        <v>0</v>
      </c>
      <c r="H133" s="24">
        <v>2250</v>
      </c>
      <c r="I133" s="24">
        <v>2179.87</v>
      </c>
      <c r="J133" s="23">
        <v>0</v>
      </c>
      <c r="K133" s="6"/>
      <c r="L133" s="14"/>
    </row>
    <row r="134" spans="1:12" x14ac:dyDescent="0.25">
      <c r="A134" s="1"/>
      <c r="B134" s="39"/>
      <c r="C134" s="39"/>
      <c r="D134" s="39" t="s">
        <v>128</v>
      </c>
      <c r="E134" s="39"/>
      <c r="F134" s="24">
        <v>1300</v>
      </c>
      <c r="G134" s="24"/>
      <c r="H134" s="24"/>
      <c r="I134" s="24"/>
      <c r="J134" s="23"/>
      <c r="K134" s="6"/>
      <c r="L134" s="14"/>
    </row>
    <row r="135" spans="1:12" x14ac:dyDescent="0.25">
      <c r="A135" s="1"/>
      <c r="B135" s="39"/>
      <c r="C135" s="39"/>
      <c r="D135" s="39" t="s">
        <v>107</v>
      </c>
      <c r="E135" s="39"/>
      <c r="F135" s="24">
        <v>750</v>
      </c>
      <c r="G135" s="24">
        <v>758.17</v>
      </c>
      <c r="H135" s="24">
        <v>750</v>
      </c>
      <c r="I135" s="24">
        <v>381.65</v>
      </c>
      <c r="J135" s="23">
        <v>84</v>
      </c>
      <c r="K135" s="6"/>
      <c r="L135" s="14"/>
    </row>
    <row r="136" spans="1:12" x14ac:dyDescent="0.25">
      <c r="A136" s="1"/>
      <c r="B136" s="39"/>
      <c r="C136" s="39"/>
      <c r="D136" s="39" t="s">
        <v>42</v>
      </c>
      <c r="E136" s="39"/>
      <c r="F136" s="24"/>
      <c r="G136" s="24">
        <v>21.69</v>
      </c>
      <c r="H136" s="24"/>
      <c r="I136" s="24">
        <v>38.020000000000003</v>
      </c>
      <c r="J136" s="23">
        <v>92.52</v>
      </c>
      <c r="K136" s="6"/>
      <c r="L136" s="14"/>
    </row>
    <row r="137" spans="1:12" x14ac:dyDescent="0.25">
      <c r="A137" s="1"/>
      <c r="B137" s="39"/>
      <c r="C137" s="39"/>
      <c r="D137" s="39" t="s">
        <v>22</v>
      </c>
      <c r="E137" s="39"/>
      <c r="F137" s="24">
        <v>400</v>
      </c>
      <c r="G137" s="24">
        <v>1150.8499999999999</v>
      </c>
      <c r="H137" s="24">
        <v>400</v>
      </c>
      <c r="I137" s="24">
        <v>111.75</v>
      </c>
      <c r="J137" s="23">
        <v>1314.75</v>
      </c>
      <c r="K137" s="6"/>
      <c r="L137" s="14"/>
    </row>
    <row r="138" spans="1:12" x14ac:dyDescent="0.25">
      <c r="A138" s="1"/>
      <c r="B138" s="39"/>
      <c r="C138" s="39"/>
      <c r="D138" s="39" t="s">
        <v>108</v>
      </c>
      <c r="E138" s="39"/>
      <c r="F138" s="24">
        <v>50</v>
      </c>
      <c r="G138" s="24">
        <v>0</v>
      </c>
      <c r="H138" s="24">
        <v>50</v>
      </c>
      <c r="I138" s="24">
        <v>28.08</v>
      </c>
      <c r="J138" s="23"/>
      <c r="K138" s="6"/>
      <c r="L138" s="14"/>
    </row>
    <row r="139" spans="1:12" x14ac:dyDescent="0.25">
      <c r="A139" s="1"/>
      <c r="B139" s="39"/>
      <c r="C139" s="39"/>
      <c r="D139" s="39" t="s">
        <v>109</v>
      </c>
      <c r="E139" s="39"/>
      <c r="F139" s="21">
        <v>0</v>
      </c>
      <c r="G139" s="21" t="s">
        <v>71</v>
      </c>
      <c r="H139" s="21">
        <v>100</v>
      </c>
      <c r="I139" s="21" t="s">
        <v>71</v>
      </c>
      <c r="J139" s="25">
        <v>99</v>
      </c>
      <c r="K139" s="7"/>
      <c r="L139" s="14"/>
    </row>
    <row r="140" spans="1:12" x14ac:dyDescent="0.25">
      <c r="A140" s="1"/>
      <c r="B140" s="39"/>
      <c r="C140" s="39" t="s">
        <v>65</v>
      </c>
      <c r="D140" s="39"/>
      <c r="E140" s="39"/>
      <c r="F140" s="27">
        <f>ROUND(SUM(F104:F139),5)</f>
        <v>55781</v>
      </c>
      <c r="G140" s="27">
        <f>ROUND(SUM(G104:G139),5)</f>
        <v>46448.41</v>
      </c>
      <c r="H140" s="27">
        <f>ROUND(SUM(H104:H139),5)</f>
        <v>51304</v>
      </c>
      <c r="I140" s="27">
        <f>ROUND(SUM(I104:I139),5)</f>
        <v>42648.04</v>
      </c>
      <c r="J140" s="30">
        <f>SUM(J106:J139)</f>
        <v>41782.43</v>
      </c>
      <c r="K140" s="11"/>
      <c r="L140" s="14"/>
    </row>
    <row r="141" spans="1:12" ht="15.75" thickBot="1" x14ac:dyDescent="0.3">
      <c r="A141" s="1"/>
      <c r="B141" s="39" t="s">
        <v>66</v>
      </c>
      <c r="C141" s="39"/>
      <c r="D141" s="39"/>
      <c r="E141" s="39"/>
      <c r="F141" s="32">
        <f>+F140+F103+F97+F89+F64+F60+F82</f>
        <v>110444</v>
      </c>
      <c r="G141" s="32">
        <f>+G140+G103+G97+G89+G64+G60+G82</f>
        <v>95072.05</v>
      </c>
      <c r="H141" s="32">
        <f>+H140+H103+H98+H82+H64+H60</f>
        <v>102531</v>
      </c>
      <c r="I141" s="32">
        <f>+I140+I103+I97+I89+I64+I60+I82</f>
        <v>95570.9</v>
      </c>
      <c r="J141" s="31">
        <f>+J140+J103+J98+J82+J64+J60</f>
        <v>97710.62</v>
      </c>
      <c r="K141" s="12"/>
      <c r="L141" s="14"/>
    </row>
    <row r="142" spans="1:12" x14ac:dyDescent="0.25">
      <c r="A142" s="1"/>
      <c r="B142" s="39"/>
      <c r="C142" s="39"/>
      <c r="D142" s="39"/>
      <c r="E142" s="39"/>
      <c r="F142" s="24"/>
      <c r="G142" s="6">
        <f>95072.05-G141</f>
        <v>0</v>
      </c>
      <c r="H142" s="24"/>
      <c r="I142" s="23">
        <f>95570.9-I141</f>
        <v>0</v>
      </c>
      <c r="J142" s="23" t="s">
        <v>71</v>
      </c>
      <c r="K142" s="6"/>
      <c r="L142" s="14"/>
    </row>
    <row r="143" spans="1:12" x14ac:dyDescent="0.25">
      <c r="B143" s="40"/>
      <c r="C143" s="40"/>
      <c r="D143" s="40"/>
      <c r="E143" s="40"/>
      <c r="F143" s="24">
        <f>+F37-F141</f>
        <v>0</v>
      </c>
      <c r="G143" s="24">
        <f>+G37-G141</f>
        <v>12355.929999999993</v>
      </c>
      <c r="H143" s="24">
        <f>+H37-H141</f>
        <v>0</v>
      </c>
      <c r="I143" s="22">
        <f>+I37-I141</f>
        <v>8933.9500000000116</v>
      </c>
      <c r="J143" s="22">
        <f>+J37-J141</f>
        <v>6964.9199999999983</v>
      </c>
      <c r="K143" s="6"/>
      <c r="L143" s="14"/>
    </row>
    <row r="144" spans="1:12" x14ac:dyDescent="0.25">
      <c r="B144" s="40"/>
      <c r="C144" s="40"/>
      <c r="D144" s="40"/>
      <c r="E144" s="40" t="s">
        <v>71</v>
      </c>
      <c r="G144" s="19">
        <f>46448.41-G140</f>
        <v>0</v>
      </c>
      <c r="H144" s="41"/>
      <c r="I144" s="41"/>
      <c r="J144" s="33"/>
      <c r="K144" s="6"/>
      <c r="L144" s="14"/>
    </row>
    <row r="145" spans="2:12" x14ac:dyDescent="0.25">
      <c r="B145" s="40" t="s">
        <v>120</v>
      </c>
      <c r="C145" s="40"/>
      <c r="D145" s="40"/>
      <c r="E145" s="40"/>
      <c r="G145" s="34"/>
      <c r="H145" s="34"/>
      <c r="J145" s="16" t="s">
        <v>71</v>
      </c>
      <c r="K145" s="6"/>
      <c r="L145" s="14"/>
    </row>
    <row r="146" spans="2:12" x14ac:dyDescent="0.25">
      <c r="B146" s="40"/>
      <c r="C146" s="40" t="s">
        <v>121</v>
      </c>
      <c r="D146" s="40"/>
      <c r="E146" s="40"/>
      <c r="G146" s="23">
        <v>2537.1999999999998</v>
      </c>
      <c r="H146" s="23"/>
      <c r="I146" s="26">
        <v>3765.21</v>
      </c>
      <c r="J146" t="s">
        <v>71</v>
      </c>
      <c r="K146" s="6"/>
      <c r="L146" s="14"/>
    </row>
    <row r="147" spans="2:12" x14ac:dyDescent="0.25">
      <c r="B147" s="40"/>
      <c r="C147" s="40" t="s">
        <v>122</v>
      </c>
      <c r="D147" s="40"/>
      <c r="E147" s="40"/>
      <c r="G147" s="23">
        <f>5126.2-5048.12</f>
        <v>78.079999999999927</v>
      </c>
      <c r="H147" s="23"/>
      <c r="I147" s="23">
        <f>4272.73-7197.31</f>
        <v>-2924.5800000000008</v>
      </c>
      <c r="J147" t="s">
        <v>71</v>
      </c>
      <c r="K147" s="6"/>
      <c r="L147" s="14"/>
    </row>
    <row r="148" spans="2:12" x14ac:dyDescent="0.25">
      <c r="B148" s="40"/>
      <c r="C148" s="40"/>
      <c r="D148" s="40"/>
      <c r="E148" s="40"/>
      <c r="G148" s="23">
        <f>SUM(G146:G147)</f>
        <v>2615.2799999999997</v>
      </c>
      <c r="H148" s="23"/>
      <c r="I148" s="23">
        <f>SUM(I146:I147)</f>
        <v>840.6299999999992</v>
      </c>
      <c r="K148" s="6"/>
      <c r="L148" s="14"/>
    </row>
    <row r="149" spans="2:12" x14ac:dyDescent="0.25">
      <c r="B149" s="40"/>
      <c r="C149" s="40"/>
      <c r="D149" s="40"/>
      <c r="E149" s="40"/>
      <c r="G149" s="40"/>
      <c r="H149" s="40"/>
      <c r="I149" s="40"/>
      <c r="K149" s="6"/>
      <c r="L149" s="14"/>
    </row>
    <row r="150" spans="2:12" x14ac:dyDescent="0.25">
      <c r="K150" s="6"/>
      <c r="L150" s="14"/>
    </row>
    <row r="151" spans="2:12" x14ac:dyDescent="0.25">
      <c r="K151" s="13"/>
    </row>
    <row r="152" spans="2:12" x14ac:dyDescent="0.25">
      <c r="K152" s="13"/>
    </row>
    <row r="153" spans="2:12" x14ac:dyDescent="0.25">
      <c r="K153" s="13"/>
    </row>
    <row r="154" spans="2:12" x14ac:dyDescent="0.25">
      <c r="K154" s="13"/>
    </row>
    <row r="155" spans="2:12" x14ac:dyDescent="0.25">
      <c r="K155" s="13"/>
    </row>
    <row r="156" spans="2:12" x14ac:dyDescent="0.25">
      <c r="K156" s="13"/>
    </row>
    <row r="157" spans="2:12" x14ac:dyDescent="0.25">
      <c r="K157" s="13"/>
    </row>
    <row r="158" spans="2:12" x14ac:dyDescent="0.25">
      <c r="K158" s="13"/>
    </row>
    <row r="159" spans="2:12" x14ac:dyDescent="0.25">
      <c r="K159" s="13"/>
    </row>
    <row r="160" spans="2:12" x14ac:dyDescent="0.25">
      <c r="K160" s="13"/>
    </row>
  </sheetData>
  <printOptions horizontalCentered="1" gridLines="1"/>
  <pageMargins left="0.7" right="0.7" top="0.75" bottom="0.75" header="0.1" footer="0.3"/>
  <pageSetup scale="68" fitToHeight="4" orientation="landscape" horizontalDpi="300" verticalDpi="300" r:id="rId1"/>
  <headerFooter>
    <oddHeader>&amp;C&amp;"Arial,Bold"&amp;12 Tucson Quilters Guild, Inc.
&amp;14 Profit &amp;&amp; Loss
&amp;10 July 1, 2024 through April 30, 2025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843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38100</xdr:rowOff>
              </to>
            </anchor>
          </controlPr>
        </control>
      </mc:Choice>
      <mc:Fallback>
        <control shapeId="18433" r:id="rId4" name="FILTER"/>
      </mc:Fallback>
    </mc:AlternateContent>
    <mc:AlternateContent xmlns:mc="http://schemas.openxmlformats.org/markup-compatibility/2006">
      <mc:Choice Requires="x14">
        <control shapeId="1843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38100</xdr:rowOff>
              </to>
            </anchor>
          </controlPr>
        </control>
      </mc:Choice>
      <mc:Fallback>
        <control shapeId="18434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385F7-4C26-4D22-8CEB-862732EF668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Financials</vt:lpstr>
      <vt:lpstr>FY26</vt:lpstr>
      <vt:lpstr>Sheet1</vt:lpstr>
      <vt:lpstr>Financials!Print_Area</vt:lpstr>
      <vt:lpstr>'FY26'!Print_Area</vt:lpstr>
      <vt:lpstr>Financials!Print_Titles</vt:lpstr>
      <vt:lpstr>'FY26'!Print_Titles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</dc:creator>
  <cp:lastModifiedBy>Marilyn Pollow</cp:lastModifiedBy>
  <cp:lastPrinted>2026-03-30T19:03:35Z</cp:lastPrinted>
  <dcterms:created xsi:type="dcterms:W3CDTF">2023-03-07T16:17:42Z</dcterms:created>
  <dcterms:modified xsi:type="dcterms:W3CDTF">2026-06-01T18:17:28Z</dcterms:modified>
</cp:coreProperties>
</file>